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18195" windowHeight="7230"/>
  </bookViews>
  <sheets>
    <sheet name="All" sheetId="15" r:id="rId1"/>
    <sheet name="Kneller" sheetId="1" r:id="rId2"/>
    <sheet name="Stoddard" sheetId="8" r:id="rId3"/>
    <sheet name="Rotsky" sheetId="9" r:id="rId4"/>
    <sheet name="Saltonstall" sheetId="10" r:id="rId5"/>
    <sheet name="Farmer" sheetId="11" r:id="rId6"/>
    <sheet name="Coughlin" sheetId="16" r:id="rId7"/>
    <sheet name="whk-Cost Summary" sheetId="2" r:id="rId8"/>
    <sheet name="whk-Bristol" sheetId="3" r:id="rId9"/>
    <sheet name="Bristol Tent Costs" sheetId="4" r:id="rId10"/>
    <sheet name="whk-Barrington" sheetId="5" r:id="rId11"/>
    <sheet name="whk-Newport" sheetId="6" r:id="rId12"/>
    <sheet name="whk-Npt Adjusted" sheetId="7" r:id="rId13"/>
    <sheet name="cs-barrington-Budget" sheetId="12" r:id="rId14"/>
    <sheet name="cs-bristol-Budget" sheetId="13" r:id="rId15"/>
    <sheet name="cs-newport-Budget" sheetId="14" r:id="rId16"/>
  </sheets>
  <definedNames>
    <definedName name="_xlnm.Print_Area" localSheetId="0">All!$B$1:$AK$21</definedName>
    <definedName name="_xlnm.Print_Area" localSheetId="6">Coughlin!$B$1:$I$36</definedName>
    <definedName name="_xlnm.Print_Area" localSheetId="13">'cs-barrington-Budget'!$A$1:$K$75</definedName>
    <definedName name="_xlnm.Print_Area" localSheetId="14">'cs-bristol-Budget'!$A$1:$K$75</definedName>
    <definedName name="_xlnm.Print_Area" localSheetId="15">'cs-newport-Budget'!$A$1:$K$80</definedName>
    <definedName name="_xlnm.Print_Area" localSheetId="5">Farmer!$B$1:$I$36</definedName>
    <definedName name="_xlnm.Print_Area" localSheetId="1">Kneller!$B$1:$I$36</definedName>
    <definedName name="_xlnm.Print_Area" localSheetId="3">Rotsky!$B$1:$I$36</definedName>
    <definedName name="_xlnm.Print_Area" localSheetId="4">Saltonstall!$B$1:$I$36</definedName>
    <definedName name="_xlnm.Print_Area" localSheetId="2">Stoddard!$B$1:$I$36</definedName>
    <definedName name="_xlnm.Print_Area" localSheetId="10">'whk-Barrington'!$A$1:$K$75</definedName>
    <definedName name="_xlnm.Print_Area" localSheetId="8">'whk-Bristol'!$A$1:$K$75</definedName>
    <definedName name="_xlnm.Print_Area" localSheetId="11">'whk-Newport'!$A$1:$K$80</definedName>
    <definedName name="_xlnm.Print_Area" localSheetId="12">'whk-Npt Adjusted'!$A$1:$K$75</definedName>
  </definedNames>
  <calcPr calcId="145621"/>
</workbook>
</file>

<file path=xl/calcChain.xml><?xml version="1.0" encoding="utf-8"?>
<calcChain xmlns="http://schemas.openxmlformats.org/spreadsheetml/2006/main">
  <c r="AJ19" i="15" l="1"/>
  <c r="AJ18" i="15"/>
  <c r="AJ17" i="15"/>
  <c r="AJ16" i="15"/>
  <c r="AJ15" i="15"/>
  <c r="AJ14" i="15"/>
  <c r="AJ13" i="15"/>
  <c r="AJ12" i="15"/>
  <c r="AJ11" i="15"/>
  <c r="AJ9" i="15"/>
  <c r="AJ8" i="15"/>
  <c r="AJ7" i="15"/>
  <c r="AJ6" i="15"/>
  <c r="AJ4" i="15"/>
  <c r="AJ3" i="15"/>
  <c r="Y19" i="15"/>
  <c r="Y18" i="15"/>
  <c r="Y17" i="15"/>
  <c r="Y16" i="15"/>
  <c r="Y15" i="15"/>
  <c r="Y14" i="15"/>
  <c r="Y13" i="15"/>
  <c r="Y12" i="15"/>
  <c r="Y11" i="15"/>
  <c r="Y9" i="15"/>
  <c r="Y8" i="15"/>
  <c r="Y7" i="15"/>
  <c r="Y6" i="15"/>
  <c r="Y4" i="15"/>
  <c r="Y3" i="15"/>
  <c r="N19" i="15"/>
  <c r="N18" i="15"/>
  <c r="N17" i="15"/>
  <c r="N16" i="15"/>
  <c r="N15" i="15"/>
  <c r="N14" i="15"/>
  <c r="N13" i="15"/>
  <c r="N12" i="15"/>
  <c r="N11" i="15"/>
  <c r="N9" i="15"/>
  <c r="N8" i="15"/>
  <c r="N7" i="15"/>
  <c r="N6" i="15"/>
  <c r="N4" i="15"/>
  <c r="AE20" i="15" l="1"/>
  <c r="AD20" i="15"/>
  <c r="AC20" i="15"/>
  <c r="AB20" i="15"/>
  <c r="AA20" i="15"/>
  <c r="Z20" i="15"/>
  <c r="T20" i="15"/>
  <c r="S20" i="15"/>
  <c r="R20" i="15"/>
  <c r="Q20" i="15"/>
  <c r="P20" i="15"/>
  <c r="O20" i="15"/>
  <c r="I20" i="15"/>
  <c r="H20" i="15"/>
  <c r="G20" i="15"/>
  <c r="F20" i="15"/>
  <c r="E20" i="15"/>
  <c r="D20" i="15"/>
  <c r="AH19" i="15" l="1"/>
  <c r="AH18" i="15"/>
  <c r="AH17" i="15"/>
  <c r="AH16" i="15"/>
  <c r="AH15" i="15"/>
  <c r="AH14" i="15"/>
  <c r="AH13" i="15"/>
  <c r="AH12" i="15"/>
  <c r="AH11" i="15"/>
  <c r="AH9" i="15"/>
  <c r="AH8" i="15"/>
  <c r="AH7" i="15"/>
  <c r="AH6" i="15"/>
  <c r="AH4" i="15"/>
  <c r="AH3" i="15"/>
  <c r="W19" i="15"/>
  <c r="W18" i="15"/>
  <c r="W17" i="15"/>
  <c r="W16" i="15"/>
  <c r="W15" i="15"/>
  <c r="W14" i="15"/>
  <c r="W13" i="15"/>
  <c r="W12" i="15"/>
  <c r="W11" i="15"/>
  <c r="W9" i="15"/>
  <c r="W8" i="15"/>
  <c r="W7" i="15"/>
  <c r="W6" i="15"/>
  <c r="W4" i="15"/>
  <c r="W3" i="15"/>
  <c r="L19" i="15"/>
  <c r="L18" i="15"/>
  <c r="L17" i="15"/>
  <c r="L16" i="15"/>
  <c r="L15" i="15"/>
  <c r="L14" i="15"/>
  <c r="L13" i="15"/>
  <c r="L12" i="15"/>
  <c r="L11" i="15"/>
  <c r="L9" i="15"/>
  <c r="L8" i="15"/>
  <c r="L7" i="15"/>
  <c r="L6" i="15"/>
  <c r="L4" i="15"/>
  <c r="L3" i="15"/>
  <c r="O19" i="15"/>
  <c r="AE19" i="15"/>
  <c r="AD19" i="15"/>
  <c r="AC19" i="15"/>
  <c r="AB19" i="15"/>
  <c r="AA19" i="15"/>
  <c r="Z19" i="15"/>
  <c r="AE18" i="15"/>
  <c r="AD18" i="15"/>
  <c r="AC18" i="15"/>
  <c r="AB18" i="15"/>
  <c r="AA18" i="15"/>
  <c r="Z18" i="15"/>
  <c r="AE17" i="15"/>
  <c r="AD17" i="15"/>
  <c r="AC17" i="15"/>
  <c r="AB17" i="15"/>
  <c r="AA17" i="15"/>
  <c r="Z17" i="15"/>
  <c r="AE16" i="15"/>
  <c r="AD16" i="15"/>
  <c r="AC16" i="15"/>
  <c r="AB16" i="15"/>
  <c r="AA16" i="15"/>
  <c r="Z16" i="15"/>
  <c r="AE15" i="15"/>
  <c r="AD15" i="15"/>
  <c r="AC15" i="15"/>
  <c r="AB15" i="15"/>
  <c r="AA15" i="15"/>
  <c r="Z15" i="15"/>
  <c r="AE14" i="15"/>
  <c r="AD14" i="15"/>
  <c r="AC14" i="15"/>
  <c r="AB14" i="15"/>
  <c r="AA14" i="15"/>
  <c r="Z14" i="15"/>
  <c r="AE13" i="15"/>
  <c r="AD13" i="15"/>
  <c r="AC13" i="15"/>
  <c r="AB13" i="15"/>
  <c r="AA13" i="15"/>
  <c r="Z13" i="15"/>
  <c r="AE12" i="15"/>
  <c r="AD12" i="15"/>
  <c r="AC12" i="15"/>
  <c r="AB12" i="15"/>
  <c r="AA12" i="15"/>
  <c r="Z12" i="15"/>
  <c r="AE11" i="15"/>
  <c r="AD11" i="15"/>
  <c r="AC11" i="15"/>
  <c r="AB11" i="15"/>
  <c r="AA11" i="15"/>
  <c r="Z11" i="15"/>
  <c r="AE9" i="15"/>
  <c r="AD9" i="15"/>
  <c r="AC9" i="15"/>
  <c r="AB9" i="15"/>
  <c r="AA9" i="15"/>
  <c r="Z9" i="15"/>
  <c r="AE8" i="15"/>
  <c r="AD8" i="15"/>
  <c r="AC8" i="15"/>
  <c r="AB8" i="15"/>
  <c r="AA8" i="15"/>
  <c r="Z8" i="15"/>
  <c r="AE7" i="15"/>
  <c r="AD7" i="15"/>
  <c r="AC7" i="15"/>
  <c r="AB7" i="15"/>
  <c r="AA7" i="15"/>
  <c r="Z7" i="15"/>
  <c r="AE6" i="15"/>
  <c r="AD6" i="15"/>
  <c r="AC6" i="15"/>
  <c r="AB6" i="15"/>
  <c r="AA6" i="15"/>
  <c r="Z6" i="15"/>
  <c r="AE4" i="15"/>
  <c r="AD4" i="15"/>
  <c r="AC4" i="15"/>
  <c r="AB4" i="15"/>
  <c r="AA4" i="15"/>
  <c r="Z4" i="15"/>
  <c r="T19" i="15"/>
  <c r="S19" i="15"/>
  <c r="R19" i="15"/>
  <c r="Q19" i="15"/>
  <c r="P19" i="15"/>
  <c r="T18" i="15"/>
  <c r="S18" i="15"/>
  <c r="R18" i="15"/>
  <c r="Q18" i="15"/>
  <c r="P18" i="15"/>
  <c r="O18" i="15"/>
  <c r="T17" i="15"/>
  <c r="S17" i="15"/>
  <c r="R17" i="15"/>
  <c r="Q17" i="15"/>
  <c r="P17" i="15"/>
  <c r="O17" i="15"/>
  <c r="T16" i="15"/>
  <c r="S16" i="15"/>
  <c r="R16" i="15"/>
  <c r="Q16" i="15"/>
  <c r="P16" i="15"/>
  <c r="O16" i="15"/>
  <c r="T15" i="15"/>
  <c r="S15" i="15"/>
  <c r="R15" i="15"/>
  <c r="Q15" i="15"/>
  <c r="P15" i="15"/>
  <c r="O15" i="15"/>
  <c r="T14" i="15"/>
  <c r="S14" i="15"/>
  <c r="R14" i="15"/>
  <c r="Q14" i="15"/>
  <c r="P14" i="15"/>
  <c r="O14" i="15"/>
  <c r="T13" i="15"/>
  <c r="S13" i="15"/>
  <c r="R13" i="15"/>
  <c r="Q13" i="15"/>
  <c r="P13" i="15"/>
  <c r="O13" i="15"/>
  <c r="T12" i="15"/>
  <c r="S12" i="15"/>
  <c r="R12" i="15"/>
  <c r="Q12" i="15"/>
  <c r="P12" i="15"/>
  <c r="O12" i="15"/>
  <c r="T11" i="15"/>
  <c r="S11" i="15"/>
  <c r="R11" i="15"/>
  <c r="Q11" i="15"/>
  <c r="P11" i="15"/>
  <c r="O11" i="15"/>
  <c r="T9" i="15"/>
  <c r="S9" i="15"/>
  <c r="R9" i="15"/>
  <c r="Q9" i="15"/>
  <c r="P9" i="15"/>
  <c r="O9" i="15"/>
  <c r="T8" i="15"/>
  <c r="S8" i="15"/>
  <c r="R8" i="15"/>
  <c r="Q8" i="15"/>
  <c r="P8" i="15"/>
  <c r="O8" i="15"/>
  <c r="T7" i="15"/>
  <c r="S7" i="15"/>
  <c r="R7" i="15"/>
  <c r="Q7" i="15"/>
  <c r="P7" i="15"/>
  <c r="O7" i="15"/>
  <c r="T6" i="15"/>
  <c r="S6" i="15"/>
  <c r="R6" i="15"/>
  <c r="Q6" i="15"/>
  <c r="P6" i="15"/>
  <c r="O6" i="15"/>
  <c r="T4" i="15"/>
  <c r="S4" i="15"/>
  <c r="R4" i="15"/>
  <c r="Q4" i="15"/>
  <c r="P4" i="15"/>
  <c r="O4" i="15"/>
  <c r="AE3" i="15"/>
  <c r="AD3" i="15"/>
  <c r="AC3" i="15"/>
  <c r="AB3" i="15"/>
  <c r="AA3" i="15"/>
  <c r="Z3" i="15"/>
  <c r="T3" i="15"/>
  <c r="S3" i="15"/>
  <c r="R3" i="15"/>
  <c r="Q3" i="15"/>
  <c r="P3" i="15"/>
  <c r="O3" i="15"/>
  <c r="I19" i="15"/>
  <c r="H19" i="15"/>
  <c r="G19" i="15"/>
  <c r="F19" i="15"/>
  <c r="E19" i="15"/>
  <c r="D19" i="15"/>
  <c r="I18" i="15"/>
  <c r="H18" i="15"/>
  <c r="G18" i="15"/>
  <c r="F18" i="15"/>
  <c r="E18" i="15"/>
  <c r="D18" i="15"/>
  <c r="I17" i="15"/>
  <c r="H17" i="15"/>
  <c r="G17" i="15"/>
  <c r="F17" i="15"/>
  <c r="E17" i="15"/>
  <c r="D17" i="15"/>
  <c r="I16" i="15"/>
  <c r="H16" i="15"/>
  <c r="G16" i="15"/>
  <c r="F16" i="15"/>
  <c r="E16" i="15"/>
  <c r="D16" i="15"/>
  <c r="I15" i="15"/>
  <c r="H15" i="15"/>
  <c r="G15" i="15"/>
  <c r="F15" i="15"/>
  <c r="E15" i="15"/>
  <c r="D15" i="15"/>
  <c r="I14" i="15"/>
  <c r="H14" i="15"/>
  <c r="G14" i="15"/>
  <c r="F14" i="15"/>
  <c r="E14" i="15"/>
  <c r="D14" i="15"/>
  <c r="I13" i="15"/>
  <c r="H13" i="15"/>
  <c r="G13" i="15"/>
  <c r="F13" i="15"/>
  <c r="E13" i="15"/>
  <c r="D13" i="15"/>
  <c r="I12" i="15"/>
  <c r="H12" i="15"/>
  <c r="G12" i="15"/>
  <c r="F12" i="15"/>
  <c r="E12" i="15"/>
  <c r="D12" i="15"/>
  <c r="I11" i="15"/>
  <c r="H11" i="15"/>
  <c r="G11" i="15"/>
  <c r="F11" i="15"/>
  <c r="E11" i="15"/>
  <c r="D11" i="15"/>
  <c r="I9" i="15"/>
  <c r="H9" i="15"/>
  <c r="G9" i="15"/>
  <c r="F9" i="15"/>
  <c r="E9" i="15"/>
  <c r="D9" i="15"/>
  <c r="I8" i="15"/>
  <c r="H8" i="15"/>
  <c r="G8" i="15"/>
  <c r="F8" i="15"/>
  <c r="E8" i="15"/>
  <c r="D8" i="15"/>
  <c r="I7" i="15"/>
  <c r="H7" i="15"/>
  <c r="G7" i="15"/>
  <c r="F7" i="15"/>
  <c r="E7" i="15"/>
  <c r="D7" i="15"/>
  <c r="I6" i="15"/>
  <c r="H6" i="15"/>
  <c r="G6" i="15"/>
  <c r="F6" i="15"/>
  <c r="E6" i="15"/>
  <c r="D6" i="15"/>
  <c r="I4" i="15"/>
  <c r="H4" i="15"/>
  <c r="G4" i="15"/>
  <c r="F4" i="15"/>
  <c r="E4" i="15"/>
  <c r="D4" i="15"/>
  <c r="I3" i="15"/>
  <c r="H3" i="15"/>
  <c r="G3" i="15"/>
  <c r="F3" i="15"/>
  <c r="E3" i="15"/>
  <c r="D3" i="15"/>
  <c r="E3" i="16"/>
  <c r="G3" i="16"/>
  <c r="I3" i="16"/>
  <c r="E4" i="16"/>
  <c r="E20" i="16" s="1"/>
  <c r="G4" i="16"/>
  <c r="I4" i="16"/>
  <c r="E6" i="16"/>
  <c r="G6" i="16"/>
  <c r="G20" i="16" s="1"/>
  <c r="I6" i="16"/>
  <c r="E7" i="16"/>
  <c r="G7" i="16"/>
  <c r="I7" i="16"/>
  <c r="E8" i="16"/>
  <c r="G8" i="16"/>
  <c r="I8" i="16"/>
  <c r="E9" i="16"/>
  <c r="G9" i="16"/>
  <c r="I9" i="16"/>
  <c r="E11" i="16"/>
  <c r="G11" i="16"/>
  <c r="I11" i="16"/>
  <c r="E12" i="16"/>
  <c r="G12" i="16"/>
  <c r="I12" i="16"/>
  <c r="E13" i="16"/>
  <c r="G13" i="16"/>
  <c r="I13" i="16"/>
  <c r="E14" i="16"/>
  <c r="G14" i="16"/>
  <c r="I14" i="16"/>
  <c r="E15" i="16"/>
  <c r="G15" i="16"/>
  <c r="I15" i="16"/>
  <c r="E16" i="16"/>
  <c r="G16" i="16"/>
  <c r="I16" i="16"/>
  <c r="E17" i="16"/>
  <c r="G17" i="16"/>
  <c r="I17" i="16"/>
  <c r="E18" i="16"/>
  <c r="G18" i="16"/>
  <c r="I18" i="16"/>
  <c r="E19" i="16"/>
  <c r="G19" i="16"/>
  <c r="I19" i="16"/>
  <c r="I20" i="16"/>
  <c r="K3" i="15" l="1"/>
  <c r="M3" i="15" s="1"/>
  <c r="K4" i="15"/>
  <c r="M4" i="15" s="1"/>
  <c r="K9" i="15"/>
  <c r="M9" i="15" s="1"/>
  <c r="K14" i="15"/>
  <c r="M14" i="15" s="1"/>
  <c r="K18" i="15"/>
  <c r="M18" i="15" s="1"/>
  <c r="V6" i="15"/>
  <c r="X6" i="15" s="1"/>
  <c r="V11" i="15"/>
  <c r="X11" i="15" s="1"/>
  <c r="V15" i="15"/>
  <c r="X15" i="15" s="1"/>
  <c r="V19" i="15"/>
  <c r="X19" i="15" s="1"/>
  <c r="AG7" i="15"/>
  <c r="AI7" i="15" s="1"/>
  <c r="AG12" i="15"/>
  <c r="AI12" i="15" s="1"/>
  <c r="AG16" i="15"/>
  <c r="AI16" i="15" s="1"/>
  <c r="K6" i="15"/>
  <c r="M6" i="15" s="1"/>
  <c r="K11" i="15"/>
  <c r="M11" i="15" s="1"/>
  <c r="K15" i="15"/>
  <c r="M15" i="15" s="1"/>
  <c r="K19" i="15"/>
  <c r="M19" i="15" s="1"/>
  <c r="V7" i="15"/>
  <c r="X7" i="15" s="1"/>
  <c r="V12" i="15"/>
  <c r="X12" i="15" s="1"/>
  <c r="V16" i="15"/>
  <c r="X16" i="15" s="1"/>
  <c r="AG3" i="15"/>
  <c r="AI3" i="15" s="1"/>
  <c r="AG8" i="15"/>
  <c r="AI8" i="15" s="1"/>
  <c r="AG13" i="15"/>
  <c r="AI13" i="15" s="1"/>
  <c r="AG17" i="15"/>
  <c r="AI17" i="15" s="1"/>
  <c r="N3" i="15"/>
  <c r="N20" i="15" s="1"/>
  <c r="K7" i="15"/>
  <c r="M7" i="15" s="1"/>
  <c r="K12" i="15"/>
  <c r="M12" i="15" s="1"/>
  <c r="K16" i="15"/>
  <c r="M16" i="15" s="1"/>
  <c r="V3" i="15"/>
  <c r="X3" i="15" s="1"/>
  <c r="V8" i="15"/>
  <c r="X8" i="15" s="1"/>
  <c r="V13" i="15"/>
  <c r="X13" i="15" s="1"/>
  <c r="V17" i="15"/>
  <c r="X17" i="15" s="1"/>
  <c r="AG4" i="15"/>
  <c r="AI4" i="15" s="1"/>
  <c r="AG9" i="15"/>
  <c r="AI9" i="15" s="1"/>
  <c r="AG14" i="15"/>
  <c r="AI14" i="15" s="1"/>
  <c r="AG18" i="15"/>
  <c r="AI18" i="15" s="1"/>
  <c r="K8" i="15"/>
  <c r="M8" i="15" s="1"/>
  <c r="K13" i="15"/>
  <c r="M13" i="15" s="1"/>
  <c r="K17" i="15"/>
  <c r="M17" i="15" s="1"/>
  <c r="V4" i="15"/>
  <c r="X4" i="15" s="1"/>
  <c r="V9" i="15"/>
  <c r="X9" i="15" s="1"/>
  <c r="V14" i="15"/>
  <c r="X14" i="15" s="1"/>
  <c r="V18" i="15"/>
  <c r="X18" i="15" s="1"/>
  <c r="AG6" i="15"/>
  <c r="AI6" i="15" s="1"/>
  <c r="AG11" i="15"/>
  <c r="AI11" i="15" s="1"/>
  <c r="AG15" i="15"/>
  <c r="AI15" i="15" s="1"/>
  <c r="AG19" i="15"/>
  <c r="AI19" i="15" s="1"/>
  <c r="AJ20" i="15"/>
  <c r="Y20" i="15"/>
  <c r="F7" i="14"/>
  <c r="K7" i="14"/>
  <c r="N7" i="14"/>
  <c r="F14" i="14"/>
  <c r="F28" i="14" s="1"/>
  <c r="K14" i="14"/>
  <c r="N14" i="14"/>
  <c r="F15" i="14"/>
  <c r="K15" i="14"/>
  <c r="K28" i="14" s="1"/>
  <c r="N15" i="14"/>
  <c r="F16" i="14"/>
  <c r="K16" i="14"/>
  <c r="N16" i="14"/>
  <c r="N28" i="14" s="1"/>
  <c r="F17" i="14"/>
  <c r="K17" i="14"/>
  <c r="N17" i="14"/>
  <c r="F18" i="14"/>
  <c r="K18" i="14"/>
  <c r="N18" i="14"/>
  <c r="F19" i="14"/>
  <c r="K19" i="14"/>
  <c r="N19" i="14"/>
  <c r="F20" i="14"/>
  <c r="K20" i="14"/>
  <c r="N20" i="14"/>
  <c r="F21" i="14"/>
  <c r="K21" i="14"/>
  <c r="N21" i="14"/>
  <c r="F22" i="14"/>
  <c r="K22" i="14"/>
  <c r="N22" i="14"/>
  <c r="F23" i="14"/>
  <c r="K23" i="14"/>
  <c r="N23" i="14"/>
  <c r="F24" i="14"/>
  <c r="K24" i="14"/>
  <c r="N24" i="14"/>
  <c r="F27" i="14"/>
  <c r="K27" i="14"/>
  <c r="N27" i="14"/>
  <c r="C28" i="14"/>
  <c r="F38" i="14"/>
  <c r="F42" i="14" s="1"/>
  <c r="F43" i="14" s="1"/>
  <c r="K38" i="14"/>
  <c r="N38" i="14"/>
  <c r="F39" i="14"/>
  <c r="K39" i="14"/>
  <c r="K42" i="14" s="1"/>
  <c r="K43" i="14" s="1"/>
  <c r="N39" i="14"/>
  <c r="F40" i="14"/>
  <c r="K40" i="14"/>
  <c r="N40" i="14"/>
  <c r="N42" i="14" s="1"/>
  <c r="N43" i="14" s="1"/>
  <c r="F41" i="14"/>
  <c r="K41" i="14"/>
  <c r="N41" i="14"/>
  <c r="C42" i="14"/>
  <c r="C43" i="14" s="1"/>
  <c r="C60" i="14" s="1"/>
  <c r="C67" i="14" s="1"/>
  <c r="C49" i="14"/>
  <c r="B51" i="14"/>
  <c r="B52" i="14"/>
  <c r="B53" i="14"/>
  <c r="B54" i="14"/>
  <c r="B55" i="14"/>
  <c r="B56" i="14"/>
  <c r="C58" i="14"/>
  <c r="C59" i="14"/>
  <c r="E62" i="14"/>
  <c r="F62" i="14"/>
  <c r="F66" i="14" s="1"/>
  <c r="F67" i="14" s="1"/>
  <c r="J62" i="14"/>
  <c r="K62" i="14"/>
  <c r="K66" i="14" s="1"/>
  <c r="K67" i="14" s="1"/>
  <c r="M62" i="14"/>
  <c r="N62" i="14"/>
  <c r="C66" i="14"/>
  <c r="N66" i="14"/>
  <c r="N67" i="14"/>
  <c r="F7" i="13"/>
  <c r="K7" i="13"/>
  <c r="N7" i="13"/>
  <c r="F13" i="13"/>
  <c r="F26" i="13" s="1"/>
  <c r="F14" i="13"/>
  <c r="C26" i="13"/>
  <c r="K26" i="13"/>
  <c r="N26" i="13"/>
  <c r="E36" i="13"/>
  <c r="F36" i="13" s="1"/>
  <c r="J36" i="13"/>
  <c r="K36" i="13" s="1"/>
  <c r="M36" i="13"/>
  <c r="N36" i="13" s="1"/>
  <c r="E37" i="13"/>
  <c r="F37" i="13" s="1"/>
  <c r="J37" i="13"/>
  <c r="K37" i="13" s="1"/>
  <c r="M37" i="13"/>
  <c r="N37" i="13" s="1"/>
  <c r="E38" i="13"/>
  <c r="F38" i="13" s="1"/>
  <c r="J38" i="13"/>
  <c r="K38" i="13" s="1"/>
  <c r="M38" i="13"/>
  <c r="N38" i="13" s="1"/>
  <c r="E39" i="13"/>
  <c r="F39" i="13" s="1"/>
  <c r="J39" i="13"/>
  <c r="K39" i="13" s="1"/>
  <c r="M39" i="13"/>
  <c r="N39" i="13" s="1"/>
  <c r="E40" i="13"/>
  <c r="F40" i="13" s="1"/>
  <c r="J40" i="13"/>
  <c r="K40" i="13" s="1"/>
  <c r="M40" i="13"/>
  <c r="N40" i="13" s="1"/>
  <c r="E41" i="13"/>
  <c r="F41" i="13" s="1"/>
  <c r="J41" i="13"/>
  <c r="K41" i="13" s="1"/>
  <c r="M41" i="13"/>
  <c r="N41" i="13" s="1"/>
  <c r="E42" i="13"/>
  <c r="F42" i="13" s="1"/>
  <c r="J42" i="13"/>
  <c r="K42" i="13" s="1"/>
  <c r="M42" i="13"/>
  <c r="N42" i="13" s="1"/>
  <c r="E43" i="13"/>
  <c r="F43" i="13" s="1"/>
  <c r="J43" i="13"/>
  <c r="K43" i="13" s="1"/>
  <c r="M43" i="13"/>
  <c r="N43" i="13" s="1"/>
  <c r="E44" i="13"/>
  <c r="F44" i="13" s="1"/>
  <c r="J44" i="13"/>
  <c r="K44" i="13" s="1"/>
  <c r="M44" i="13"/>
  <c r="N44" i="13" s="1"/>
  <c r="E45" i="13"/>
  <c r="F45" i="13" s="1"/>
  <c r="J45" i="13"/>
  <c r="K45" i="13" s="1"/>
  <c r="M45" i="13"/>
  <c r="N45" i="13" s="1"/>
  <c r="C46" i="13"/>
  <c r="C47" i="13"/>
  <c r="C64" i="13" s="1"/>
  <c r="C73" i="13" s="1"/>
  <c r="C53" i="13"/>
  <c r="B55" i="13"/>
  <c r="B56" i="13"/>
  <c r="B57" i="13"/>
  <c r="B58" i="13"/>
  <c r="B59" i="13"/>
  <c r="B60" i="13"/>
  <c r="C62" i="13"/>
  <c r="C63" i="13"/>
  <c r="C72" i="13"/>
  <c r="F72" i="13"/>
  <c r="K72" i="13"/>
  <c r="K73" i="13" s="1"/>
  <c r="N72" i="13"/>
  <c r="F73" i="13"/>
  <c r="N73" i="13"/>
  <c r="X20" i="15" l="1"/>
  <c r="M20" i="15"/>
  <c r="AI20" i="15"/>
  <c r="N71" i="14"/>
  <c r="N70" i="14"/>
  <c r="K70" i="14"/>
  <c r="K71" i="14"/>
  <c r="F71" i="14"/>
  <c r="F70" i="14"/>
  <c r="K46" i="13"/>
  <c r="K47" i="13" s="1"/>
  <c r="K75" i="13" s="1"/>
  <c r="N46" i="13"/>
  <c r="N47" i="13" s="1"/>
  <c r="N75" i="13" s="1"/>
  <c r="F46" i="13"/>
  <c r="F47" i="13" s="1"/>
  <c r="F75" i="13" s="1"/>
  <c r="F7" i="12" l="1"/>
  <c r="K7" i="12"/>
  <c r="N7" i="12"/>
  <c r="F13" i="12"/>
  <c r="F26" i="12" s="1"/>
  <c r="F14" i="12"/>
  <c r="F15" i="12"/>
  <c r="F19" i="12"/>
  <c r="F20" i="12"/>
  <c r="F21" i="12"/>
  <c r="F22" i="12"/>
  <c r="F23" i="12"/>
  <c r="F24" i="12"/>
  <c r="C26" i="12"/>
  <c r="K26" i="12"/>
  <c r="N26" i="12"/>
  <c r="E36" i="12"/>
  <c r="F36" i="12"/>
  <c r="J36" i="12"/>
  <c r="K36" i="12"/>
  <c r="K46" i="12" s="1"/>
  <c r="K47" i="12" s="1"/>
  <c r="K75" i="12" s="1"/>
  <c r="M36" i="12"/>
  <c r="N36" i="12"/>
  <c r="E37" i="12"/>
  <c r="F37" i="12"/>
  <c r="F46" i="12" s="1"/>
  <c r="J37" i="12"/>
  <c r="K37" i="12"/>
  <c r="M37" i="12"/>
  <c r="N37" i="12"/>
  <c r="E38" i="12"/>
  <c r="F38" i="12"/>
  <c r="J38" i="12"/>
  <c r="K38" i="12"/>
  <c r="M38" i="12"/>
  <c r="N38" i="12"/>
  <c r="E39" i="12"/>
  <c r="F39" i="12"/>
  <c r="J39" i="12"/>
  <c r="K39" i="12"/>
  <c r="M39" i="12"/>
  <c r="N39" i="12"/>
  <c r="E40" i="12"/>
  <c r="F40" i="12"/>
  <c r="J40" i="12"/>
  <c r="K40" i="12"/>
  <c r="M40" i="12"/>
  <c r="N40" i="12"/>
  <c r="E41" i="12"/>
  <c r="F41" i="12"/>
  <c r="J41" i="12"/>
  <c r="K41" i="12"/>
  <c r="M41" i="12"/>
  <c r="N41" i="12"/>
  <c r="E42" i="12"/>
  <c r="F42" i="12"/>
  <c r="J42" i="12"/>
  <c r="K42" i="12"/>
  <c r="M42" i="12"/>
  <c r="N42" i="12"/>
  <c r="E43" i="12"/>
  <c r="F43" i="12"/>
  <c r="J43" i="12"/>
  <c r="K43" i="12"/>
  <c r="M43" i="12"/>
  <c r="N43" i="12"/>
  <c r="E44" i="12"/>
  <c r="F44" i="12"/>
  <c r="J44" i="12"/>
  <c r="K44" i="12"/>
  <c r="M44" i="12"/>
  <c r="N44" i="12"/>
  <c r="E45" i="12"/>
  <c r="F45" i="12"/>
  <c r="J45" i="12"/>
  <c r="K45" i="12"/>
  <c r="M45" i="12"/>
  <c r="N45" i="12"/>
  <c r="C46" i="12"/>
  <c r="N46" i="12"/>
  <c r="N47" i="12" s="1"/>
  <c r="N75" i="12" s="1"/>
  <c r="C47" i="12"/>
  <c r="C53" i="12"/>
  <c r="B55" i="12"/>
  <c r="B56" i="12"/>
  <c r="B57" i="12"/>
  <c r="B58" i="12"/>
  <c r="B59" i="12"/>
  <c r="B60" i="12"/>
  <c r="C62" i="12"/>
  <c r="C63" i="12" s="1"/>
  <c r="C64" i="12" s="1"/>
  <c r="C73" i="12" s="1"/>
  <c r="C72" i="12"/>
  <c r="F72" i="12"/>
  <c r="F73" i="12" s="1"/>
  <c r="K72" i="12"/>
  <c r="N72" i="12"/>
  <c r="K73" i="12"/>
  <c r="N73" i="12"/>
  <c r="E3" i="11"/>
  <c r="G3" i="11"/>
  <c r="I3" i="11"/>
  <c r="E4" i="11"/>
  <c r="E20" i="11" s="1"/>
  <c r="G4" i="11"/>
  <c r="I4" i="11"/>
  <c r="E6" i="11"/>
  <c r="G6" i="11"/>
  <c r="G20" i="11" s="1"/>
  <c r="I6" i="11"/>
  <c r="E7" i="11"/>
  <c r="G7" i="11"/>
  <c r="I7" i="11"/>
  <c r="E8" i="11"/>
  <c r="G8" i="11"/>
  <c r="I8" i="11"/>
  <c r="E9" i="11"/>
  <c r="G9" i="11"/>
  <c r="I9" i="11"/>
  <c r="E11" i="11"/>
  <c r="G11" i="11"/>
  <c r="I11" i="11"/>
  <c r="E12" i="11"/>
  <c r="G12" i="11"/>
  <c r="I12" i="11"/>
  <c r="E13" i="11"/>
  <c r="G13" i="11"/>
  <c r="I13" i="11"/>
  <c r="E14" i="11"/>
  <c r="G14" i="11"/>
  <c r="I14" i="11"/>
  <c r="E15" i="11"/>
  <c r="G15" i="11"/>
  <c r="I15" i="11"/>
  <c r="E16" i="11"/>
  <c r="G16" i="11"/>
  <c r="I16" i="11"/>
  <c r="E17" i="11"/>
  <c r="G17" i="11"/>
  <c r="I17" i="11"/>
  <c r="E18" i="11"/>
  <c r="G18" i="11"/>
  <c r="I18" i="11"/>
  <c r="E19" i="11"/>
  <c r="G19" i="11"/>
  <c r="I19" i="11"/>
  <c r="I20" i="11"/>
  <c r="E3" i="10"/>
  <c r="G3" i="10"/>
  <c r="I3" i="10"/>
  <c r="E4" i="10"/>
  <c r="E20" i="10" s="1"/>
  <c r="G4" i="10"/>
  <c r="I4" i="10"/>
  <c r="E6" i="10"/>
  <c r="G6" i="10"/>
  <c r="G20" i="10" s="1"/>
  <c r="I6" i="10"/>
  <c r="E7" i="10"/>
  <c r="G7" i="10"/>
  <c r="I7" i="10"/>
  <c r="E8" i="10"/>
  <c r="G8" i="10"/>
  <c r="I8" i="10"/>
  <c r="E9" i="10"/>
  <c r="G9" i="10"/>
  <c r="I9" i="10"/>
  <c r="E11" i="10"/>
  <c r="G11" i="10"/>
  <c r="I11" i="10"/>
  <c r="E12" i="10"/>
  <c r="G12" i="10"/>
  <c r="I12" i="10"/>
  <c r="E13" i="10"/>
  <c r="G13" i="10"/>
  <c r="I13" i="10"/>
  <c r="E14" i="10"/>
  <c r="G14" i="10"/>
  <c r="I14" i="10"/>
  <c r="E15" i="10"/>
  <c r="G15" i="10"/>
  <c r="I15" i="10"/>
  <c r="E16" i="10"/>
  <c r="G16" i="10"/>
  <c r="I16" i="10"/>
  <c r="E17" i="10"/>
  <c r="G17" i="10"/>
  <c r="I17" i="10"/>
  <c r="E18" i="10"/>
  <c r="G18" i="10"/>
  <c r="I18" i="10"/>
  <c r="E19" i="10"/>
  <c r="G19" i="10"/>
  <c r="I19" i="10"/>
  <c r="I20" i="10"/>
  <c r="F47" i="12" l="1"/>
  <c r="F75" i="12" s="1"/>
  <c r="E3" i="9"/>
  <c r="G3" i="9"/>
  <c r="I3" i="9"/>
  <c r="E4" i="9"/>
  <c r="E20" i="9" s="1"/>
  <c r="G4" i="9"/>
  <c r="I4" i="9"/>
  <c r="E6" i="9"/>
  <c r="G6" i="9"/>
  <c r="G20" i="9" s="1"/>
  <c r="I6" i="9"/>
  <c r="E7" i="9"/>
  <c r="G7" i="9"/>
  <c r="I7" i="9"/>
  <c r="E8" i="9"/>
  <c r="G8" i="9"/>
  <c r="I8" i="9"/>
  <c r="E9" i="9"/>
  <c r="G9" i="9"/>
  <c r="I9" i="9"/>
  <c r="E11" i="9"/>
  <c r="G11" i="9"/>
  <c r="I11" i="9"/>
  <c r="E12" i="9"/>
  <c r="G12" i="9"/>
  <c r="I12" i="9"/>
  <c r="E13" i="9"/>
  <c r="G13" i="9"/>
  <c r="I13" i="9"/>
  <c r="E14" i="9"/>
  <c r="G14" i="9"/>
  <c r="I14" i="9"/>
  <c r="E15" i="9"/>
  <c r="G15" i="9"/>
  <c r="I15" i="9"/>
  <c r="E16" i="9"/>
  <c r="G16" i="9"/>
  <c r="I16" i="9"/>
  <c r="E17" i="9"/>
  <c r="G17" i="9"/>
  <c r="I17" i="9"/>
  <c r="E18" i="9"/>
  <c r="G18" i="9"/>
  <c r="I18" i="9"/>
  <c r="E19" i="9"/>
  <c r="G19" i="9"/>
  <c r="I19" i="9"/>
  <c r="I20" i="9"/>
  <c r="E3" i="8" l="1"/>
  <c r="G3" i="8"/>
  <c r="G20" i="8" s="1"/>
  <c r="I3" i="8"/>
  <c r="E4" i="8"/>
  <c r="G4" i="8"/>
  <c r="I4" i="8"/>
  <c r="E6" i="8"/>
  <c r="G6" i="8"/>
  <c r="I6" i="8"/>
  <c r="E7" i="8"/>
  <c r="G7" i="8"/>
  <c r="I7" i="8"/>
  <c r="E8" i="8"/>
  <c r="G8" i="8"/>
  <c r="I8" i="8"/>
  <c r="E9" i="8"/>
  <c r="G9" i="8"/>
  <c r="I9" i="8"/>
  <c r="E11" i="8"/>
  <c r="G11" i="8"/>
  <c r="I11" i="8"/>
  <c r="E12" i="8"/>
  <c r="G12" i="8"/>
  <c r="I12" i="8"/>
  <c r="E13" i="8"/>
  <c r="G13" i="8"/>
  <c r="I13" i="8"/>
  <c r="E14" i="8"/>
  <c r="G14" i="8"/>
  <c r="I14" i="8"/>
  <c r="E15" i="8"/>
  <c r="G15" i="8"/>
  <c r="I15" i="8"/>
  <c r="E16" i="8"/>
  <c r="G16" i="8"/>
  <c r="I16" i="8"/>
  <c r="E17" i="8"/>
  <c r="G17" i="8"/>
  <c r="I17" i="8"/>
  <c r="E18" i="8"/>
  <c r="G18" i="8"/>
  <c r="I18" i="8"/>
  <c r="E19" i="8"/>
  <c r="G19" i="8"/>
  <c r="I19" i="8"/>
  <c r="E20" i="8"/>
  <c r="I20" i="8"/>
  <c r="K18" i="2" l="1"/>
  <c r="J18" i="2"/>
  <c r="H18" i="2"/>
  <c r="G18" i="2"/>
  <c r="K6" i="2"/>
  <c r="J6" i="2"/>
  <c r="H6" i="2"/>
  <c r="G6" i="2"/>
  <c r="K17" i="2"/>
  <c r="J17" i="2"/>
  <c r="H17" i="2"/>
  <c r="G17" i="2"/>
  <c r="K5" i="2"/>
  <c r="J5" i="2"/>
  <c r="H5" i="2"/>
  <c r="G5" i="2"/>
  <c r="K12" i="2"/>
  <c r="J12" i="2"/>
  <c r="K11" i="2"/>
  <c r="J11" i="2"/>
  <c r="H12" i="2"/>
  <c r="H11" i="2"/>
  <c r="G12" i="2"/>
  <c r="G11" i="2"/>
  <c r="K77" i="5"/>
  <c r="F77" i="5"/>
  <c r="K76" i="5"/>
  <c r="F76" i="5"/>
  <c r="S72" i="5"/>
  <c r="N72" i="5"/>
  <c r="R45" i="5"/>
  <c r="Q45" i="5"/>
  <c r="S45" i="5" s="1"/>
  <c r="M45" i="5"/>
  <c r="N45" i="5" s="1"/>
  <c r="L45" i="5"/>
  <c r="S44" i="5"/>
  <c r="R44" i="5"/>
  <c r="Q44" i="5"/>
  <c r="M44" i="5"/>
  <c r="N44" i="5" s="1"/>
  <c r="L44" i="5"/>
  <c r="R43" i="5"/>
  <c r="Q43" i="5"/>
  <c r="S43" i="5" s="1"/>
  <c r="M43" i="5"/>
  <c r="L43" i="5"/>
  <c r="R42" i="5"/>
  <c r="Q42" i="5"/>
  <c r="S42" i="5" s="1"/>
  <c r="M42" i="5"/>
  <c r="N42" i="5" s="1"/>
  <c r="L42" i="5"/>
  <c r="R41" i="5"/>
  <c r="Q41" i="5"/>
  <c r="S41" i="5" s="1"/>
  <c r="M41" i="5"/>
  <c r="N41" i="5" s="1"/>
  <c r="L41" i="5"/>
  <c r="Q40" i="5"/>
  <c r="M40" i="5"/>
  <c r="N40" i="5" s="1"/>
  <c r="L40" i="5"/>
  <c r="Q39" i="5"/>
  <c r="M39" i="5"/>
  <c r="N39" i="5" s="1"/>
  <c r="L39" i="5"/>
  <c r="S38" i="5"/>
  <c r="R38" i="5"/>
  <c r="Q38" i="5"/>
  <c r="M38" i="5"/>
  <c r="N38" i="5" s="1"/>
  <c r="L38" i="5"/>
  <c r="R37" i="5"/>
  <c r="Q37" i="5"/>
  <c r="S37" i="5" s="1"/>
  <c r="M37" i="5"/>
  <c r="N37" i="5" s="1"/>
  <c r="L37" i="5"/>
  <c r="Q36" i="5"/>
  <c r="M36" i="5"/>
  <c r="L36" i="5"/>
  <c r="S25" i="5"/>
  <c r="N25" i="5"/>
  <c r="S24" i="5"/>
  <c r="N24" i="5"/>
  <c r="S23" i="5"/>
  <c r="N23" i="5"/>
  <c r="S22" i="5"/>
  <c r="N22" i="5"/>
  <c r="S21" i="5"/>
  <c r="N21" i="5"/>
  <c r="S18" i="5"/>
  <c r="N18" i="5"/>
  <c r="S17" i="5"/>
  <c r="N17" i="5"/>
  <c r="S16" i="5"/>
  <c r="N16" i="5"/>
  <c r="S15" i="5"/>
  <c r="N15" i="5"/>
  <c r="S14" i="5"/>
  <c r="N14" i="5"/>
  <c r="S13" i="5"/>
  <c r="N13" i="5"/>
  <c r="S12" i="5"/>
  <c r="N12" i="5"/>
  <c r="S11" i="5"/>
  <c r="S26" i="5" s="1"/>
  <c r="N11" i="5"/>
  <c r="N26" i="5" s="1"/>
  <c r="S7" i="5"/>
  <c r="R40" i="5" s="1"/>
  <c r="S40" i="5" s="1"/>
  <c r="N7" i="5"/>
  <c r="K15" i="5"/>
  <c r="K14" i="5"/>
  <c r="K13" i="5"/>
  <c r="K77" i="3"/>
  <c r="F77" i="3"/>
  <c r="K76" i="3"/>
  <c r="F76" i="3"/>
  <c r="Q45" i="3"/>
  <c r="S45" i="3" s="1"/>
  <c r="Q44" i="3"/>
  <c r="Q43" i="3"/>
  <c r="S43" i="3" s="1"/>
  <c r="Q42" i="3"/>
  <c r="Q41" i="3"/>
  <c r="S41" i="3" s="1"/>
  <c r="Q40" i="3"/>
  <c r="Q39" i="3"/>
  <c r="S39" i="3" s="1"/>
  <c r="Q38" i="3"/>
  <c r="Q37" i="3"/>
  <c r="Q36" i="3"/>
  <c r="L45" i="3"/>
  <c r="L44" i="3"/>
  <c r="L43" i="3"/>
  <c r="L42" i="3"/>
  <c r="L41" i="3"/>
  <c r="L40" i="3"/>
  <c r="L39" i="3"/>
  <c r="L38" i="3"/>
  <c r="L37" i="3"/>
  <c r="N37" i="3" s="1"/>
  <c r="R45" i="3"/>
  <c r="R44" i="3"/>
  <c r="R43" i="3"/>
  <c r="R42" i="3"/>
  <c r="R41" i="3"/>
  <c r="R40" i="3"/>
  <c r="R39" i="3"/>
  <c r="R38" i="3"/>
  <c r="R37" i="3"/>
  <c r="R36" i="3"/>
  <c r="M45" i="3"/>
  <c r="M44" i="3"/>
  <c r="M43" i="3"/>
  <c r="M42" i="3"/>
  <c r="M41" i="3"/>
  <c r="M40" i="3"/>
  <c r="M39" i="3"/>
  <c r="M38" i="3"/>
  <c r="M37" i="3"/>
  <c r="M36" i="3"/>
  <c r="S25" i="3"/>
  <c r="S24" i="3"/>
  <c r="S23" i="3"/>
  <c r="S22" i="3"/>
  <c r="S21" i="3"/>
  <c r="S18" i="3"/>
  <c r="S17" i="3"/>
  <c r="S16" i="3"/>
  <c r="S15" i="3"/>
  <c r="S14" i="3"/>
  <c r="S13" i="3"/>
  <c r="S12" i="3"/>
  <c r="S11" i="3"/>
  <c r="N25" i="3"/>
  <c r="N24" i="3"/>
  <c r="N23" i="3"/>
  <c r="N22" i="3"/>
  <c r="N21" i="3"/>
  <c r="N18" i="3"/>
  <c r="N17" i="3"/>
  <c r="N16" i="3"/>
  <c r="N15" i="3"/>
  <c r="N14" i="3"/>
  <c r="N13" i="3"/>
  <c r="N12" i="3"/>
  <c r="N11" i="3"/>
  <c r="S72" i="3"/>
  <c r="N72" i="3"/>
  <c r="N45" i="3"/>
  <c r="S44" i="3"/>
  <c r="N44" i="3"/>
  <c r="N43" i="3"/>
  <c r="S40" i="3"/>
  <c r="S38" i="3"/>
  <c r="N38" i="3"/>
  <c r="S36" i="3"/>
  <c r="L36" i="3"/>
  <c r="S7" i="3"/>
  <c r="N7" i="3"/>
  <c r="S77" i="7"/>
  <c r="S76" i="7"/>
  <c r="N77" i="7"/>
  <c r="N76" i="7"/>
  <c r="K77" i="7"/>
  <c r="K76" i="7"/>
  <c r="F77" i="7"/>
  <c r="F76" i="7"/>
  <c r="L42" i="7"/>
  <c r="Q42" i="7"/>
  <c r="J41" i="7"/>
  <c r="K41" i="7" s="1"/>
  <c r="E41" i="7"/>
  <c r="Q36" i="7"/>
  <c r="L36" i="7"/>
  <c r="N36" i="7" s="1"/>
  <c r="S72" i="7"/>
  <c r="N72" i="7"/>
  <c r="S45" i="7"/>
  <c r="R45" i="7"/>
  <c r="N45" i="7"/>
  <c r="M45" i="7"/>
  <c r="S44" i="7"/>
  <c r="R44" i="7"/>
  <c r="N44" i="7"/>
  <c r="M44" i="7"/>
  <c r="S43" i="7"/>
  <c r="R43" i="7"/>
  <c r="N43" i="7"/>
  <c r="M43" i="7"/>
  <c r="S41" i="7"/>
  <c r="R41" i="7"/>
  <c r="N41" i="7"/>
  <c r="M41" i="7"/>
  <c r="N39" i="7"/>
  <c r="M39" i="7"/>
  <c r="S38" i="7"/>
  <c r="R38" i="7"/>
  <c r="N38" i="7"/>
  <c r="M38" i="7"/>
  <c r="S37" i="7"/>
  <c r="R37" i="7"/>
  <c r="N37" i="7"/>
  <c r="M37" i="7"/>
  <c r="M36" i="7"/>
  <c r="S14" i="7"/>
  <c r="S26" i="7" s="1"/>
  <c r="N14" i="7"/>
  <c r="N26" i="7" s="1"/>
  <c r="S7" i="7"/>
  <c r="R42" i="7" s="1"/>
  <c r="S42" i="7" s="1"/>
  <c r="N7" i="7"/>
  <c r="M42" i="7" s="1"/>
  <c r="N42" i="7" s="1"/>
  <c r="F7" i="7"/>
  <c r="E36" i="7" s="1"/>
  <c r="F36" i="7" s="1"/>
  <c r="K7" i="7"/>
  <c r="F14" i="7"/>
  <c r="F26" i="7" s="1"/>
  <c r="K14" i="7"/>
  <c r="C26" i="7"/>
  <c r="K26" i="7"/>
  <c r="J36" i="7"/>
  <c r="K36" i="7"/>
  <c r="E37" i="7"/>
  <c r="F37" i="7"/>
  <c r="J37" i="7"/>
  <c r="K37" i="7"/>
  <c r="E38" i="7"/>
  <c r="F38" i="7"/>
  <c r="J38" i="7"/>
  <c r="K38" i="7"/>
  <c r="J39" i="7"/>
  <c r="K39" i="7"/>
  <c r="J40" i="7"/>
  <c r="K40" i="7"/>
  <c r="F41" i="7"/>
  <c r="J42" i="7"/>
  <c r="K42" i="7"/>
  <c r="E43" i="7"/>
  <c r="F43" i="7"/>
  <c r="J43" i="7"/>
  <c r="K43" i="7"/>
  <c r="E44" i="7"/>
  <c r="F44" i="7"/>
  <c r="J44" i="7"/>
  <c r="K44" i="7"/>
  <c r="E45" i="7"/>
  <c r="F45" i="7"/>
  <c r="J45" i="7"/>
  <c r="K45" i="7"/>
  <c r="C46" i="7"/>
  <c r="C47" i="7"/>
  <c r="C53" i="7"/>
  <c r="B55" i="7"/>
  <c r="B56" i="7"/>
  <c r="B57" i="7"/>
  <c r="B58" i="7"/>
  <c r="B59" i="7"/>
  <c r="B60" i="7"/>
  <c r="C62" i="7"/>
  <c r="C63" i="7" s="1"/>
  <c r="C64" i="7" s="1"/>
  <c r="C73" i="7" s="1"/>
  <c r="C72" i="7"/>
  <c r="F72" i="7"/>
  <c r="K72" i="7"/>
  <c r="K73" i="7" s="1"/>
  <c r="F73" i="7"/>
  <c r="N36" i="5" l="1"/>
  <c r="N46" i="5" s="1"/>
  <c r="N47" i="5" s="1"/>
  <c r="N77" i="5" s="1"/>
  <c r="N43" i="5"/>
  <c r="R39" i="5"/>
  <c r="S39" i="5" s="1"/>
  <c r="R36" i="5"/>
  <c r="S36" i="5" s="1"/>
  <c r="S37" i="3"/>
  <c r="N41" i="3"/>
  <c r="S42" i="3"/>
  <c r="N42" i="3"/>
  <c r="N36" i="3"/>
  <c r="S26" i="3"/>
  <c r="N26" i="3"/>
  <c r="N39" i="3"/>
  <c r="N40" i="3"/>
  <c r="K46" i="7"/>
  <c r="K47" i="7" s="1"/>
  <c r="R36" i="7"/>
  <c r="S36" i="7" s="1"/>
  <c r="R39" i="7"/>
  <c r="S39" i="7" s="1"/>
  <c r="R40" i="7"/>
  <c r="S40" i="7" s="1"/>
  <c r="M40" i="7"/>
  <c r="N40" i="7" s="1"/>
  <c r="N46" i="7" s="1"/>
  <c r="N47" i="7" s="1"/>
  <c r="F46" i="7"/>
  <c r="F47" i="7" s="1"/>
  <c r="E42" i="7"/>
  <c r="F42" i="7" s="1"/>
  <c r="E40" i="7"/>
  <c r="F40" i="7" s="1"/>
  <c r="E39" i="7"/>
  <c r="F39" i="7" s="1"/>
  <c r="F7" i="6"/>
  <c r="K7" i="6"/>
  <c r="F14" i="6"/>
  <c r="F28" i="6" s="1"/>
  <c r="K14" i="6"/>
  <c r="F15" i="6"/>
  <c r="K15" i="6"/>
  <c r="F16" i="6"/>
  <c r="K16" i="6"/>
  <c r="F17" i="6"/>
  <c r="K17" i="6"/>
  <c r="F18" i="6"/>
  <c r="K18" i="6"/>
  <c r="F19" i="6"/>
  <c r="K19" i="6"/>
  <c r="F20" i="6"/>
  <c r="K20" i="6"/>
  <c r="F21" i="6"/>
  <c r="K21" i="6"/>
  <c r="F22" i="6"/>
  <c r="K22" i="6"/>
  <c r="F23" i="6"/>
  <c r="K23" i="6"/>
  <c r="F24" i="6"/>
  <c r="K24" i="6"/>
  <c r="F27" i="6"/>
  <c r="K27" i="6"/>
  <c r="C28" i="6"/>
  <c r="K28" i="6"/>
  <c r="F38" i="6"/>
  <c r="K38" i="6"/>
  <c r="K42" i="6" s="1"/>
  <c r="K43" i="6" s="1"/>
  <c r="F39" i="6"/>
  <c r="K39" i="6"/>
  <c r="F40" i="6"/>
  <c r="K40" i="6"/>
  <c r="F41" i="6"/>
  <c r="K41" i="6"/>
  <c r="C42" i="6"/>
  <c r="F42" i="6"/>
  <c r="C43" i="6"/>
  <c r="C49" i="6"/>
  <c r="B51" i="6"/>
  <c r="B52" i="6"/>
  <c r="B53" i="6"/>
  <c r="B54" i="6"/>
  <c r="B55" i="6"/>
  <c r="B56" i="6"/>
  <c r="C58" i="6"/>
  <c r="C59" i="6" s="1"/>
  <c r="C60" i="6" s="1"/>
  <c r="C67" i="6" s="1"/>
  <c r="E62" i="6"/>
  <c r="F62" i="6"/>
  <c r="J62" i="6"/>
  <c r="K62" i="6"/>
  <c r="K66" i="6" s="1"/>
  <c r="K67" i="6" s="1"/>
  <c r="C66" i="6"/>
  <c r="F66" i="6"/>
  <c r="F67" i="6" s="1"/>
  <c r="F7" i="5"/>
  <c r="K7" i="5"/>
  <c r="F13" i="5"/>
  <c r="F14" i="5"/>
  <c r="F15" i="5"/>
  <c r="F19" i="5"/>
  <c r="F20" i="5"/>
  <c r="F21" i="5"/>
  <c r="F22" i="5"/>
  <c r="F23" i="5"/>
  <c r="F24" i="5"/>
  <c r="C26" i="5"/>
  <c r="F26" i="5"/>
  <c r="K26" i="5"/>
  <c r="E36" i="5"/>
  <c r="F36" i="5" s="1"/>
  <c r="J36" i="5"/>
  <c r="K36" i="5" s="1"/>
  <c r="E37" i="5"/>
  <c r="F37" i="5" s="1"/>
  <c r="J37" i="5"/>
  <c r="K37" i="5" s="1"/>
  <c r="E38" i="5"/>
  <c r="F38" i="5" s="1"/>
  <c r="J38" i="5"/>
  <c r="K38" i="5" s="1"/>
  <c r="E39" i="5"/>
  <c r="F39" i="5" s="1"/>
  <c r="J39" i="5"/>
  <c r="K39" i="5" s="1"/>
  <c r="E40" i="5"/>
  <c r="F40" i="5" s="1"/>
  <c r="J40" i="5"/>
  <c r="K40" i="5" s="1"/>
  <c r="E41" i="5"/>
  <c r="F41" i="5" s="1"/>
  <c r="J41" i="5"/>
  <c r="K41" i="5" s="1"/>
  <c r="E42" i="5"/>
  <c r="F42" i="5" s="1"/>
  <c r="J42" i="5"/>
  <c r="K42" i="5" s="1"/>
  <c r="E43" i="5"/>
  <c r="F43" i="5" s="1"/>
  <c r="J43" i="5"/>
  <c r="K43" i="5" s="1"/>
  <c r="E44" i="5"/>
  <c r="F44" i="5" s="1"/>
  <c r="J44" i="5"/>
  <c r="K44" i="5" s="1"/>
  <c r="E45" i="5"/>
  <c r="F45" i="5" s="1"/>
  <c r="J45" i="5"/>
  <c r="K45" i="5" s="1"/>
  <c r="C46" i="5"/>
  <c r="C47" i="5" s="1"/>
  <c r="C64" i="5" s="1"/>
  <c r="C73" i="5" s="1"/>
  <c r="C53" i="5"/>
  <c r="B55" i="5"/>
  <c r="B56" i="5"/>
  <c r="B57" i="5"/>
  <c r="B58" i="5"/>
  <c r="B59" i="5"/>
  <c r="B60" i="5"/>
  <c r="C62" i="5"/>
  <c r="C63" i="5"/>
  <c r="C72" i="5"/>
  <c r="F72" i="5"/>
  <c r="K72" i="5"/>
  <c r="K73" i="5" s="1"/>
  <c r="F73" i="5"/>
  <c r="D11" i="4"/>
  <c r="F11" i="4"/>
  <c r="D12" i="4"/>
  <c r="F12" i="4"/>
  <c r="D13" i="4"/>
  <c r="F13" i="4"/>
  <c r="D14" i="4"/>
  <c r="F14" i="4"/>
  <c r="F18" i="4" s="1"/>
  <c r="D15" i="4"/>
  <c r="F15" i="4"/>
  <c r="D16" i="4"/>
  <c r="F16" i="4"/>
  <c r="D18" i="4"/>
  <c r="F7" i="3"/>
  <c r="K7" i="3"/>
  <c r="F13" i="3"/>
  <c r="F14" i="3"/>
  <c r="F26" i="3" s="1"/>
  <c r="F18" i="3"/>
  <c r="C26" i="3"/>
  <c r="K26" i="3"/>
  <c r="E36" i="3"/>
  <c r="F36" i="3" s="1"/>
  <c r="F46" i="3" s="1"/>
  <c r="F47" i="3" s="1"/>
  <c r="J36" i="3"/>
  <c r="K36" i="3"/>
  <c r="E37" i="3"/>
  <c r="F37" i="3"/>
  <c r="J37" i="3"/>
  <c r="K37" i="3"/>
  <c r="E38" i="3"/>
  <c r="F38" i="3"/>
  <c r="J38" i="3"/>
  <c r="K38" i="3"/>
  <c r="E39" i="3"/>
  <c r="F39" i="3"/>
  <c r="J39" i="3"/>
  <c r="K39" i="3"/>
  <c r="E40" i="3"/>
  <c r="F40" i="3"/>
  <c r="J40" i="3"/>
  <c r="K40" i="3"/>
  <c r="E41" i="3"/>
  <c r="F41" i="3"/>
  <c r="J41" i="3"/>
  <c r="K41" i="3"/>
  <c r="D42" i="3"/>
  <c r="E42" i="3"/>
  <c r="F42" i="3"/>
  <c r="J42" i="3"/>
  <c r="K42" i="3" s="1"/>
  <c r="D43" i="3"/>
  <c r="E43" i="3"/>
  <c r="F43" i="3"/>
  <c r="J43" i="3"/>
  <c r="K43" i="3"/>
  <c r="E44" i="3"/>
  <c r="F44" i="3"/>
  <c r="J44" i="3"/>
  <c r="K44" i="3"/>
  <c r="E45" i="3"/>
  <c r="F45" i="3"/>
  <c r="J45" i="3"/>
  <c r="K45" i="3"/>
  <c r="C46" i="3"/>
  <c r="C47" i="3" s="1"/>
  <c r="C53" i="3"/>
  <c r="B55" i="3"/>
  <c r="B56" i="3"/>
  <c r="B57" i="3"/>
  <c r="B58" i="3"/>
  <c r="B59" i="3"/>
  <c r="B60" i="3"/>
  <c r="C62" i="3"/>
  <c r="C63" i="3" s="1"/>
  <c r="C72" i="3"/>
  <c r="F72" i="3"/>
  <c r="F73" i="3" s="1"/>
  <c r="K72" i="3"/>
  <c r="K73" i="3"/>
  <c r="F75" i="3"/>
  <c r="K75" i="3"/>
  <c r="N76" i="5" l="1"/>
  <c r="S46" i="5"/>
  <c r="S47" i="5" s="1"/>
  <c r="S46" i="3"/>
  <c r="S47" i="3" s="1"/>
  <c r="S76" i="3" s="1"/>
  <c r="N46" i="3"/>
  <c r="N47" i="3" s="1"/>
  <c r="N77" i="3" s="1"/>
  <c r="S46" i="7"/>
  <c r="S47" i="7" s="1"/>
  <c r="K71" i="6"/>
  <c r="K70" i="6"/>
  <c r="F43" i="6"/>
  <c r="K46" i="5"/>
  <c r="K47" i="5" s="1"/>
  <c r="F46" i="5"/>
  <c r="F47" i="5" s="1"/>
  <c r="C64" i="3"/>
  <c r="C73" i="3" s="1"/>
  <c r="K46" i="3"/>
  <c r="K47" i="3" s="1"/>
  <c r="S76" i="5" l="1"/>
  <c r="S77" i="5"/>
  <c r="S77" i="3"/>
  <c r="N76" i="3"/>
  <c r="F71" i="6"/>
  <c r="F70" i="6"/>
  <c r="I19" i="1"/>
  <c r="I18" i="1"/>
  <c r="I17" i="1"/>
  <c r="I16" i="1"/>
  <c r="I15" i="1"/>
  <c r="I14" i="1"/>
  <c r="I13" i="1"/>
  <c r="I12" i="1"/>
  <c r="I11" i="1"/>
  <c r="I9" i="1"/>
  <c r="I8" i="1"/>
  <c r="I7" i="1"/>
  <c r="I6" i="1"/>
  <c r="I4" i="1"/>
  <c r="I3" i="1"/>
  <c r="G19" i="1"/>
  <c r="G18" i="1"/>
  <c r="G17" i="1"/>
  <c r="G16" i="1"/>
  <c r="G15" i="1"/>
  <c r="G14" i="1"/>
  <c r="G13" i="1"/>
  <c r="G12" i="1"/>
  <c r="G11" i="1"/>
  <c r="G9" i="1"/>
  <c r="G8" i="1"/>
  <c r="G7" i="1"/>
  <c r="G6" i="1"/>
  <c r="G4" i="1"/>
  <c r="G3" i="1"/>
  <c r="E4" i="1"/>
  <c r="E6" i="1"/>
  <c r="E7" i="1"/>
  <c r="E8" i="1"/>
  <c r="E9" i="1"/>
  <c r="E11" i="1"/>
  <c r="E12" i="1"/>
  <c r="E13" i="1"/>
  <c r="E14" i="1"/>
  <c r="E15" i="1"/>
  <c r="E16" i="1"/>
  <c r="E17" i="1"/>
  <c r="E18" i="1"/>
  <c r="E19" i="1"/>
  <c r="E3" i="1"/>
  <c r="I20" i="1" l="1"/>
  <c r="G20" i="1"/>
  <c r="E20" i="1"/>
</calcChain>
</file>

<file path=xl/sharedStrings.xml><?xml version="1.0" encoding="utf-8"?>
<sst xmlns="http://schemas.openxmlformats.org/spreadsheetml/2006/main" count="1120" uniqueCount="183">
  <si>
    <t>Cost</t>
  </si>
  <si>
    <t>Ability to meet all requirements</t>
  </si>
  <si>
    <t>Quality of Race Side Equipment</t>
  </si>
  <si>
    <t>Experience in running events and races</t>
  </si>
  <si>
    <t>Shore side facilities</t>
  </si>
  <si>
    <t xml:space="preserve">Proposed PRO </t>
  </si>
  <si>
    <t>Parking availability</t>
  </si>
  <si>
    <t>Mooring availability</t>
  </si>
  <si>
    <t>Entertainment Facilities</t>
  </si>
  <si>
    <t>Board Meeting Facilities</t>
  </si>
  <si>
    <t>Sanitary / Shower Facilities</t>
  </si>
  <si>
    <t>Quality of race site options</t>
  </si>
  <si>
    <t>Insurance Coverage</t>
  </si>
  <si>
    <t>Measurement Area</t>
  </si>
  <si>
    <t>Bar / Liquor Service</t>
  </si>
  <si>
    <t>Weight</t>
  </si>
  <si>
    <t>Race Support</t>
  </si>
  <si>
    <t>Unsolicited Offerings</t>
  </si>
  <si>
    <t>Score</t>
  </si>
  <si>
    <t>Total</t>
  </si>
  <si>
    <t>Bristol</t>
  </si>
  <si>
    <t>Barrington</t>
  </si>
  <si>
    <t>Newport</t>
  </si>
  <si>
    <t>Evaluator's Name</t>
  </si>
  <si>
    <t>Kneller</t>
  </si>
  <si>
    <t>Fees</t>
  </si>
  <si>
    <t>Need to Raise w/Options</t>
  </si>
  <si>
    <t>Total Additional Fees</t>
  </si>
  <si>
    <t>other 3</t>
  </si>
  <si>
    <t>other 2</t>
  </si>
  <si>
    <t>other 1</t>
  </si>
  <si>
    <t>2nd night meal ticket</t>
  </si>
  <si>
    <t>1st night meal ticket</t>
  </si>
  <si>
    <t xml:space="preserve"> </t>
  </si>
  <si>
    <t>Moorings per day</t>
  </si>
  <si>
    <t>Additional Fees</t>
  </si>
  <si>
    <t>Balance Required to Raise</t>
  </si>
  <si>
    <t>Total Income</t>
  </si>
  <si>
    <t>Subtotal Other Income</t>
  </si>
  <si>
    <t>Donations / Advertisement</t>
  </si>
  <si>
    <t>Additional Lobster Boil Net Profit</t>
  </si>
  <si>
    <t>Addition BBQ Tickets Net Profit</t>
  </si>
  <si>
    <t>Sold Beer Mugs Net Profit</t>
  </si>
  <si>
    <t>Sold Tee Shirts Net Profit</t>
  </si>
  <si>
    <t>Sold Hats Net Profit</t>
  </si>
  <si>
    <t>Sold Polo Shirts Net Profit</t>
  </si>
  <si>
    <t>Qty</t>
  </si>
  <si>
    <t>Other Income</t>
  </si>
  <si>
    <t>Subtotal Fees &amp; Class Income</t>
  </si>
  <si>
    <t>J/30 Class Trophy Funds</t>
  </si>
  <si>
    <t>Meals &amp; Merchandise Funds</t>
  </si>
  <si>
    <t>Registration Fees</t>
  </si>
  <si>
    <t>Late Fees (Historical)</t>
  </si>
  <si>
    <t>Income</t>
  </si>
  <si>
    <t>Total Fixed &amp; Variable Expenses</t>
  </si>
  <si>
    <t>Subtotal Variable Expenses</t>
  </si>
  <si>
    <t>Variable Expense 4</t>
  </si>
  <si>
    <t>Variable Expense 3</t>
  </si>
  <si>
    <t>Awards Ceremony Snacks</t>
  </si>
  <si>
    <t>2nd Night Dinner</t>
  </si>
  <si>
    <t>1st Night Dinner</t>
  </si>
  <si>
    <t>Skipper Mtg Snacks</t>
  </si>
  <si>
    <t>Club Expenses</t>
  </si>
  <si>
    <t>Breakfast Bagels &amp; Coffee</t>
  </si>
  <si>
    <t>xxxxx</t>
  </si>
  <si>
    <t>After Regatta Merchandise</t>
  </si>
  <si>
    <t>Other Stuff-Jackets</t>
  </si>
  <si>
    <t>Plastic Glasses</t>
  </si>
  <si>
    <t>Beer Glasses</t>
  </si>
  <si>
    <t>Ball Caps</t>
  </si>
  <si>
    <t>Polo Shirts</t>
  </si>
  <si>
    <t>T Shirts  *</t>
  </si>
  <si>
    <t>Program Printing Costs *</t>
  </si>
  <si>
    <t>Variable Expenses</t>
  </si>
  <si>
    <t>Subtotal Fixed Expenses</t>
  </si>
  <si>
    <t>Administrative Charges</t>
  </si>
  <si>
    <t>Fixed Expense 4</t>
  </si>
  <si>
    <t>Fixed Expense 3</t>
  </si>
  <si>
    <t>Fixed Expense 2</t>
  </si>
  <si>
    <t>Fixed Expense 1</t>
  </si>
  <si>
    <t>Half Hull Trophies (J/30 Class)</t>
  </si>
  <si>
    <t>Daily Awards (21 Beer Mugs/day)</t>
  </si>
  <si>
    <t>PRO / Hotel</t>
  </si>
  <si>
    <t>Misc</t>
  </si>
  <si>
    <t>Sanitary / Custodian Cleanup</t>
  </si>
  <si>
    <t>Gas for RC and Mark Boats</t>
  </si>
  <si>
    <t>Volunteer Lunches</t>
  </si>
  <si>
    <t>Lunches for RC and Mark Boats</t>
  </si>
  <si>
    <t>Facility Charges / Tent Rental</t>
  </si>
  <si>
    <t>Trash Pickup</t>
  </si>
  <si>
    <t>Fixed Expenses</t>
  </si>
  <si>
    <t>Count</t>
  </si>
  <si>
    <t>Volunteers</t>
  </si>
  <si>
    <t>Head</t>
  </si>
  <si>
    <t>Unit Cost</t>
  </si>
  <si>
    <t>Sailors (7/boat)</t>
  </si>
  <si>
    <t>Number of Boats</t>
  </si>
  <si>
    <t>Host Orginization Estimate</t>
  </si>
  <si>
    <t>J/30 Class Provided</t>
  </si>
  <si>
    <t>(Do Not Add in Offer)</t>
  </si>
  <si>
    <t>Bristol Yacht Club</t>
  </si>
  <si>
    <t>2013 J/30 North Americans Proposed Budget</t>
  </si>
  <si>
    <t>lights etc</t>
  </si>
  <si>
    <t>banquet</t>
  </si>
  <si>
    <t>chairsa</t>
  </si>
  <si>
    <t>tables</t>
  </si>
  <si>
    <t>tent 20</t>
  </si>
  <si>
    <t>tent 40x40</t>
  </si>
  <si>
    <t>coxt</t>
  </si>
  <si>
    <t>Item</t>
  </si>
  <si>
    <t>30 boats</t>
  </si>
  <si>
    <t>15 boats</t>
  </si>
  <si>
    <t>Tent Expenses</t>
  </si>
  <si>
    <t>Variable Expense 2</t>
  </si>
  <si>
    <t>Variable Expense 1</t>
  </si>
  <si>
    <t>n/c</t>
  </si>
  <si>
    <t xml:space="preserve">n/c </t>
  </si>
  <si>
    <t>Host Organization Estimate</t>
  </si>
  <si>
    <t>Barrington Yacht Club</t>
  </si>
  <si>
    <t>Breakfast buffet includes cooked items in addition to bagels and pastries</t>
  </si>
  <si>
    <t>Meal and snack assumes full participation of all headcount</t>
  </si>
  <si>
    <t>Volunteers have been included in breakfast headcounts</t>
  </si>
  <si>
    <t>Amounts per participant are estimates based on initial conversations with vendors</t>
  </si>
  <si>
    <t>Costs subject to final bids prior to event and actual costs incurred</t>
  </si>
  <si>
    <t>Assumptions/notes:</t>
  </si>
  <si>
    <t>(before sponsorships)</t>
  </si>
  <si>
    <t>Expenses per headcount (incl. volunteers)</t>
  </si>
  <si>
    <t>Total Expenses per boat</t>
  </si>
  <si>
    <t>Dockage/Moorings</t>
  </si>
  <si>
    <t>Signal Boat daily costs</t>
  </si>
  <si>
    <t>Supplemental staff for cleanup</t>
  </si>
  <si>
    <t>Sunday post racing snacks</t>
  </si>
  <si>
    <t>Sunday Lunches for Volunteers</t>
  </si>
  <si>
    <t>Sunday Breakfast Buffet</t>
  </si>
  <si>
    <t>Saturday Lunches for volunteers</t>
  </si>
  <si>
    <t>Saturday Pig Roast</t>
  </si>
  <si>
    <t>Saturday Breakfast Buffet</t>
  </si>
  <si>
    <t>Friday Steak Fry</t>
  </si>
  <si>
    <t>Friday post racing snacks</t>
  </si>
  <si>
    <t>Friday Lunches for volunteers</t>
  </si>
  <si>
    <t>Friday Breakfast Buffet</t>
  </si>
  <si>
    <t>Table/chair rental</t>
  </si>
  <si>
    <t>Tent Rental</t>
  </si>
  <si>
    <t>Newport Yacht Club</t>
  </si>
  <si>
    <t>WHK Adjusted</t>
  </si>
  <si>
    <t>Sat Pig Roast</t>
  </si>
  <si>
    <t>Fri Steak Fry</t>
  </si>
  <si>
    <t>Breakfast Buffet 3 days</t>
  </si>
  <si>
    <t>Signal Boat Costs</t>
  </si>
  <si>
    <t>Table / Chair Rental</t>
  </si>
  <si>
    <t>25 Volunteer Lunches 3 days</t>
  </si>
  <si>
    <t>Newport Adjusted</t>
  </si>
  <si>
    <t>Change</t>
  </si>
  <si>
    <t>WHK</t>
  </si>
  <si>
    <t>Not required</t>
  </si>
  <si>
    <t>Not all attend - reduce count</t>
  </si>
  <si>
    <t>Fri post race snacks</t>
  </si>
  <si>
    <t>Full Buffet Not required</t>
  </si>
  <si>
    <t>Tees - 7 per boat</t>
  </si>
  <si>
    <t>Hats - 7 per boat</t>
  </si>
  <si>
    <t>Not required (normalized)</t>
  </si>
  <si>
    <t>2nd Night Dinner (Lobster)</t>
  </si>
  <si>
    <t>Increaased for realism</t>
  </si>
  <si>
    <t>Proposed</t>
  </si>
  <si>
    <t>Adjusted</t>
  </si>
  <si>
    <t>Stoddard</t>
  </si>
  <si>
    <t>Mark Rotsky</t>
  </si>
  <si>
    <t>Bill Saltonstall</t>
  </si>
  <si>
    <t>Farmer</t>
  </si>
  <si>
    <t xml:space="preserve">Cost per boat </t>
  </si>
  <si>
    <t xml:space="preserve">cost per boat </t>
  </si>
  <si>
    <t>Hats</t>
  </si>
  <si>
    <t>Tees</t>
  </si>
  <si>
    <t>Kevin Coughlin</t>
  </si>
  <si>
    <t>Rotsky</t>
  </si>
  <si>
    <t>Saltonstall</t>
  </si>
  <si>
    <t>Coughlin</t>
  </si>
  <si>
    <t>Erwin</t>
  </si>
  <si>
    <t>Average</t>
  </si>
  <si>
    <t>Weighted Avg</t>
  </si>
  <si>
    <t>Weighted Sum</t>
  </si>
  <si>
    <t>Std. Deviartion</t>
  </si>
  <si>
    <t>Relative Rank by Evaluator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</si>
</sst>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0.00__"/>
    <numFmt numFmtId="165" formatCode="_(* #,##0_);_(* \(#,##0\);_(* &quot;-&quot;??_);_(@_)"/>
    <numFmt numFmtId="166" formatCode="0.0__"/>
  </numFmts>
  <fonts count="20" x14ac:knownFonts="1">
    <font>
      <sz val="11"/>
      <color theme="1"/>
      <name val="Calibri"/>
      <family val="2"/>
      <scheme val="minor"/>
    </font>
    <font>
      <b/>
      <sz val="11"/>
      <color theme="1"/>
      <name val="Calibri"/>
      <family val="2"/>
      <scheme val="minor"/>
    </font>
    <font>
      <sz val="11"/>
      <color theme="1"/>
      <name val="Calibri"/>
      <family val="2"/>
      <scheme val="minor"/>
    </font>
    <font>
      <sz val="10"/>
      <name val="Tahoma"/>
    </font>
    <font>
      <b/>
      <sz val="10"/>
      <name val="Tahoma"/>
      <family val="2"/>
    </font>
    <font>
      <u val="singleAccounting"/>
      <sz val="10"/>
      <name val="Tahoma"/>
    </font>
    <font>
      <b/>
      <sz val="10"/>
      <color rgb="FF0070C0"/>
      <name val="Tahoma"/>
      <family val="2"/>
    </font>
    <font>
      <sz val="18"/>
      <name val="Tahoma"/>
    </font>
    <font>
      <sz val="10"/>
      <name val="Tahoma"/>
      <family val="2"/>
    </font>
    <font>
      <u val="singleAccounting"/>
      <sz val="10"/>
      <name val="Tahoma"/>
      <family val="2"/>
    </font>
    <font>
      <b/>
      <sz val="14"/>
      <color indexed="30"/>
      <name val="Tahoma"/>
      <family val="2"/>
    </font>
    <font>
      <sz val="18"/>
      <name val="Tahoma"/>
      <family val="2"/>
    </font>
    <font>
      <b/>
      <sz val="14"/>
      <color rgb="FF0000FF"/>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indexed="8"/>
      <name val="Calibri"/>
      <family val="2"/>
    </font>
    <font>
      <sz val="11"/>
      <name val="Calibri"/>
      <family val="2"/>
      <scheme val="minor"/>
    </font>
    <font>
      <b/>
      <sz val="14"/>
      <color theme="0"/>
      <name val="Calibri"/>
      <family val="2"/>
      <scheme val="minor"/>
    </font>
    <font>
      <b/>
      <sz val="14"/>
      <color theme="1"/>
      <name val="Calibri"/>
      <family val="2"/>
      <scheme val="minor"/>
    </font>
  </fonts>
  <fills count="19">
    <fill>
      <patternFill patternType="none"/>
    </fill>
    <fill>
      <patternFill patternType="gray125"/>
    </fill>
    <fill>
      <patternFill patternType="solid">
        <fgColor rgb="FFCCFFCC"/>
        <bgColor indexed="64"/>
      </patternFill>
    </fill>
    <fill>
      <patternFill patternType="solid">
        <fgColor theme="0" tint="-0.499984740745262"/>
        <bgColor indexed="64"/>
      </patternFill>
    </fill>
    <fill>
      <patternFill patternType="solid">
        <fgColor rgb="FFCCFFFF"/>
        <bgColor indexed="64"/>
      </patternFill>
    </fill>
    <fill>
      <patternFill patternType="solid">
        <fgColor rgb="FF99FFCC"/>
        <bgColor indexed="64"/>
      </patternFill>
    </fill>
    <fill>
      <patternFill patternType="solid">
        <fgColor rgb="FFFFFFCC"/>
        <bgColor indexed="64"/>
      </patternFill>
    </fill>
    <fill>
      <patternFill patternType="solid">
        <fgColor rgb="FFFFFF00"/>
        <bgColor indexed="64"/>
      </patternFill>
    </fill>
    <fill>
      <patternFill patternType="solid">
        <fgColor indexed="42"/>
        <bgColor indexed="64"/>
      </patternFill>
    </fill>
    <fill>
      <patternFill patternType="solid">
        <fgColor indexed="26"/>
        <bgColor indexed="64"/>
      </patternFill>
    </fill>
    <fill>
      <patternFill patternType="solid">
        <fgColor indexed="13"/>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indexed="27"/>
        <bgColor indexed="64"/>
      </patternFill>
    </fill>
    <fill>
      <patternFill patternType="solid">
        <fgColor indexed="23"/>
        <bgColor indexed="64"/>
      </patternFill>
    </fill>
    <fill>
      <patternFill patternType="solid">
        <fgColor theme="1"/>
        <bgColor indexed="64"/>
      </patternFill>
    </fill>
    <fill>
      <patternFill patternType="solid">
        <fgColor theme="0"/>
        <bgColor indexed="64"/>
      </patternFill>
    </fill>
  </fills>
  <borders count="2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top/>
      <bottom style="double">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44" fontId="2"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13"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cellStyleXfs>
  <cellXfs count="195">
    <xf numFmtId="0" fontId="0" fillId="0" borderId="0" xfId="0"/>
    <xf numFmtId="0" fontId="0" fillId="0" borderId="0" xfId="0" applyAlignment="1">
      <alignment horizontal="left" indent="1"/>
    </xf>
    <xf numFmtId="0" fontId="0" fillId="0" borderId="0" xfId="0" applyAlignment="1">
      <alignment horizontal="left"/>
    </xf>
    <xf numFmtId="0" fontId="1" fillId="0" borderId="3" xfId="0" applyFont="1" applyBorder="1" applyAlignment="1">
      <alignment horizontal="right"/>
    </xf>
    <xf numFmtId="0" fontId="1" fillId="0" borderId="4" xfId="0" applyFont="1" applyBorder="1" applyAlignment="1">
      <alignment horizontal="right"/>
    </xf>
    <xf numFmtId="0" fontId="0" fillId="3" borderId="3" xfId="0" applyFill="1" applyBorder="1"/>
    <xf numFmtId="0" fontId="0" fillId="3" borderId="5" xfId="0" applyFill="1" applyBorder="1"/>
    <xf numFmtId="0" fontId="0" fillId="0" borderId="0" xfId="0" applyAlignment="1">
      <alignment horizontal="center"/>
    </xf>
    <xf numFmtId="0" fontId="0" fillId="3" borderId="0" xfId="0" applyFill="1" applyAlignment="1">
      <alignment horizontal="center"/>
    </xf>
    <xf numFmtId="0" fontId="0" fillId="2" borderId="3" xfId="0" applyFill="1" applyBorder="1" applyProtection="1">
      <protection locked="0"/>
    </xf>
    <xf numFmtId="0" fontId="1" fillId="0" borderId="0" xfId="0" applyFont="1"/>
    <xf numFmtId="0" fontId="0" fillId="5" borderId="0" xfId="0" applyFill="1" applyProtection="1">
      <protection locked="0"/>
    </xf>
    <xf numFmtId="164" fontId="0" fillId="0" borderId="4" xfId="0" applyNumberFormat="1" applyBorder="1"/>
    <xf numFmtId="164" fontId="0" fillId="3" borderId="4" xfId="0" applyNumberFormat="1" applyFill="1" applyBorder="1"/>
    <xf numFmtId="164" fontId="1" fillId="4" borderId="6" xfId="0" applyNumberFormat="1" applyFont="1" applyFill="1" applyBorder="1"/>
    <xf numFmtId="0" fontId="3" fillId="0" borderId="0" xfId="2"/>
    <xf numFmtId="44" fontId="3" fillId="0" borderId="0" xfId="3"/>
    <xf numFmtId="44" fontId="3" fillId="0" borderId="0" xfId="3" applyBorder="1"/>
    <xf numFmtId="0" fontId="3" fillId="0" borderId="3" xfId="2" applyBorder="1"/>
    <xf numFmtId="0" fontId="3" fillId="0" borderId="7" xfId="2" applyBorder="1"/>
    <xf numFmtId="44" fontId="3" fillId="0" borderId="8" xfId="3" applyBorder="1"/>
    <xf numFmtId="0" fontId="3" fillId="0" borderId="8" xfId="2" applyBorder="1"/>
    <xf numFmtId="44" fontId="3" fillId="0" borderId="5" xfId="3" applyBorder="1"/>
    <xf numFmtId="0" fontId="3" fillId="0" borderId="5" xfId="2" applyBorder="1"/>
    <xf numFmtId="0" fontId="4" fillId="0" borderId="9" xfId="2" applyFont="1" applyBorder="1"/>
    <xf numFmtId="0" fontId="3" fillId="0" borderId="0" xfId="2" applyBorder="1"/>
    <xf numFmtId="44" fontId="3" fillId="0" borderId="3" xfId="3" applyBorder="1"/>
    <xf numFmtId="0" fontId="4" fillId="0" borderId="7" xfId="2" applyFont="1" applyBorder="1"/>
    <xf numFmtId="44" fontId="5" fillId="2" borderId="0" xfId="3" applyFont="1" applyFill="1" applyBorder="1"/>
    <xf numFmtId="43" fontId="3" fillId="0" borderId="0" xfId="4" applyBorder="1"/>
    <xf numFmtId="44" fontId="5" fillId="0" borderId="3" xfId="3" applyFont="1" applyBorder="1"/>
    <xf numFmtId="44" fontId="5" fillId="0" borderId="0" xfId="3" applyFont="1" applyBorder="1"/>
    <xf numFmtId="43" fontId="3" fillId="0" borderId="3" xfId="4" applyBorder="1"/>
    <xf numFmtId="0" fontId="3" fillId="0" borderId="7" xfId="2" applyFont="1" applyBorder="1" applyAlignment="1">
      <alignment horizontal="left" indent="1"/>
    </xf>
    <xf numFmtId="44" fontId="3" fillId="2" borderId="0" xfId="3" applyFill="1" applyBorder="1"/>
    <xf numFmtId="44" fontId="0" fillId="0" borderId="3" xfId="3" applyFont="1" applyBorder="1"/>
    <xf numFmtId="44" fontId="0" fillId="0" borderId="8" xfId="3" applyFont="1" applyBorder="1"/>
    <xf numFmtId="44" fontId="0" fillId="0" borderId="5" xfId="3" applyFont="1" applyBorder="1"/>
    <xf numFmtId="44" fontId="0" fillId="0" borderId="0" xfId="3" applyFont="1" applyBorder="1"/>
    <xf numFmtId="0" fontId="3" fillId="0" borderId="7" xfId="2" applyBorder="1" applyAlignment="1">
      <alignment horizontal="left" indent="1"/>
    </xf>
    <xf numFmtId="44" fontId="5" fillId="0" borderId="0" xfId="3" applyFont="1" applyBorder="1" applyAlignment="1">
      <alignment horizontal="right"/>
    </xf>
    <xf numFmtId="44" fontId="0" fillId="0" borderId="0" xfId="3" applyFont="1" applyBorder="1" applyAlignment="1">
      <alignment horizontal="right"/>
    </xf>
    <xf numFmtId="44" fontId="3" fillId="0" borderId="10" xfId="3" applyBorder="1"/>
    <xf numFmtId="0" fontId="3" fillId="0" borderId="10" xfId="2" applyBorder="1"/>
    <xf numFmtId="44" fontId="3" fillId="0" borderId="11" xfId="3" applyBorder="1"/>
    <xf numFmtId="0" fontId="3" fillId="0" borderId="11" xfId="2" applyBorder="1"/>
    <xf numFmtId="0" fontId="4" fillId="0" borderId="12" xfId="2" applyFont="1" applyBorder="1"/>
    <xf numFmtId="165" fontId="3" fillId="6" borderId="0" xfId="2" applyNumberFormat="1" applyFill="1" applyBorder="1"/>
    <xf numFmtId="44" fontId="5" fillId="2" borderId="3" xfId="3" applyFont="1" applyFill="1" applyBorder="1"/>
    <xf numFmtId="44" fontId="3" fillId="2" borderId="3" xfId="3" applyFont="1" applyFill="1" applyBorder="1"/>
    <xf numFmtId="44" fontId="3" fillId="0" borderId="0" xfId="3" applyFont="1" applyBorder="1"/>
    <xf numFmtId="44" fontId="3" fillId="2" borderId="3" xfId="3" applyFill="1" applyBorder="1"/>
    <xf numFmtId="165" fontId="3" fillId="0" borderId="0" xfId="2" applyNumberFormat="1" applyBorder="1"/>
    <xf numFmtId="165" fontId="3" fillId="0" borderId="0" xfId="4" applyNumberFormat="1" applyFont="1" applyBorder="1"/>
    <xf numFmtId="44" fontId="0" fillId="2" borderId="0" xfId="3" applyFont="1" applyFill="1" applyBorder="1"/>
    <xf numFmtId="165" fontId="3" fillId="0" borderId="3" xfId="4" applyNumberFormat="1" applyFont="1" applyBorder="1"/>
    <xf numFmtId="165" fontId="4" fillId="7" borderId="0" xfId="4" applyNumberFormat="1" applyFont="1" applyFill="1" applyBorder="1"/>
    <xf numFmtId="0" fontId="4" fillId="7" borderId="0" xfId="2" applyFont="1" applyFill="1" applyBorder="1"/>
    <xf numFmtId="165" fontId="4" fillId="7" borderId="3" xfId="4" applyNumberFormat="1" applyFont="1" applyFill="1" applyBorder="1"/>
    <xf numFmtId="44" fontId="4" fillId="7" borderId="0" xfId="3" applyFont="1" applyFill="1" applyBorder="1"/>
    <xf numFmtId="0" fontId="4" fillId="7" borderId="0" xfId="2" applyFont="1" applyFill="1"/>
    <xf numFmtId="0" fontId="4" fillId="7" borderId="3" xfId="2" applyFont="1" applyFill="1" applyBorder="1"/>
    <xf numFmtId="0" fontId="4" fillId="7" borderId="7" xfId="2" applyFont="1" applyFill="1" applyBorder="1"/>
    <xf numFmtId="165" fontId="4" fillId="7" borderId="0" xfId="4" applyNumberFormat="1" applyFont="1" applyFill="1" applyBorder="1" applyAlignment="1">
      <alignment horizontal="left"/>
    </xf>
    <xf numFmtId="0" fontId="4" fillId="0" borderId="0" xfId="2" applyFont="1" applyBorder="1"/>
    <xf numFmtId="0" fontId="4" fillId="0" borderId="0" xfId="2" applyFont="1" applyBorder="1" applyAlignment="1">
      <alignment horizontal="center"/>
    </xf>
    <xf numFmtId="0" fontId="4" fillId="0" borderId="7" xfId="2" applyFont="1" applyBorder="1" applyAlignment="1">
      <alignment horizontal="center"/>
    </xf>
    <xf numFmtId="44" fontId="0" fillId="0" borderId="0" xfId="3" applyFont="1"/>
    <xf numFmtId="44" fontId="8" fillId="0" borderId="0" xfId="5"/>
    <xf numFmtId="44" fontId="8" fillId="0" borderId="0" xfId="5" applyAlignment="1">
      <alignment horizontal="center"/>
    </xf>
    <xf numFmtId="44" fontId="8" fillId="0" borderId="0" xfId="5" applyBorder="1"/>
    <xf numFmtId="0" fontId="3" fillId="0" borderId="0" xfId="2" applyAlignment="1">
      <alignment horizontal="center"/>
    </xf>
    <xf numFmtId="44" fontId="8" fillId="0" borderId="8" xfId="5" applyBorder="1"/>
    <xf numFmtId="44" fontId="8" fillId="0" borderId="5" xfId="5" applyBorder="1"/>
    <xf numFmtId="0" fontId="3" fillId="0" borderId="8" xfId="2" applyBorder="1" applyAlignment="1">
      <alignment horizontal="center"/>
    </xf>
    <xf numFmtId="44" fontId="8" fillId="0" borderId="3" xfId="5" applyBorder="1"/>
    <xf numFmtId="0" fontId="3" fillId="0" borderId="0" xfId="2" applyBorder="1" applyAlignment="1">
      <alignment horizontal="center"/>
    </xf>
    <xf numFmtId="44" fontId="9" fillId="8" borderId="0" xfId="5" applyFont="1" applyFill="1" applyBorder="1"/>
    <xf numFmtId="43" fontId="8" fillId="0" borderId="0" xfId="6" applyBorder="1"/>
    <xf numFmtId="44" fontId="9" fillId="0" borderId="3" xfId="5" applyFont="1" applyBorder="1"/>
    <xf numFmtId="43" fontId="8" fillId="0" borderId="0" xfId="6" applyBorder="1" applyAlignment="1">
      <alignment horizontal="center"/>
    </xf>
    <xf numFmtId="44" fontId="9" fillId="0" borderId="0" xfId="5" applyFont="1" applyBorder="1"/>
    <xf numFmtId="43" fontId="8" fillId="0" borderId="3" xfId="6" applyBorder="1"/>
    <xf numFmtId="0" fontId="8" fillId="0" borderId="7" xfId="2" applyFont="1" applyBorder="1" applyAlignment="1">
      <alignment horizontal="left" indent="1"/>
    </xf>
    <xf numFmtId="44" fontId="8" fillId="8" borderId="0" xfId="5" applyFill="1" applyBorder="1"/>
    <xf numFmtId="44" fontId="0" fillId="0" borderId="8" xfId="5" applyFont="1" applyBorder="1"/>
    <xf numFmtId="44" fontId="0" fillId="0" borderId="5" xfId="5" applyFont="1" applyBorder="1"/>
    <xf numFmtId="44" fontId="0" fillId="0" borderId="0" xfId="5" applyFont="1" applyBorder="1"/>
    <xf numFmtId="44" fontId="0" fillId="0" borderId="3" xfId="5" applyFont="1" applyBorder="1"/>
    <xf numFmtId="44" fontId="9" fillId="0" borderId="0" xfId="5" applyFont="1" applyBorder="1" applyAlignment="1">
      <alignment horizontal="right"/>
    </xf>
    <xf numFmtId="44" fontId="0" fillId="0" borderId="0" xfId="5" applyFont="1" applyBorder="1" applyAlignment="1">
      <alignment horizontal="right"/>
    </xf>
    <xf numFmtId="44" fontId="8" fillId="0" borderId="10" xfId="5" applyBorder="1"/>
    <xf numFmtId="44" fontId="8" fillId="0" borderId="11" xfId="5" applyBorder="1"/>
    <xf numFmtId="0" fontId="3" fillId="0" borderId="10" xfId="2" applyBorder="1" applyAlignment="1">
      <alignment horizontal="center"/>
    </xf>
    <xf numFmtId="165" fontId="3" fillId="9" borderId="0" xfId="2" applyNumberFormat="1" applyFill="1" applyBorder="1"/>
    <xf numFmtId="44" fontId="9" fillId="8" borderId="3" xfId="5" applyFont="1" applyFill="1" applyBorder="1"/>
    <xf numFmtId="165" fontId="3" fillId="9" borderId="0" xfId="2" applyNumberFormat="1" applyFill="1" applyBorder="1" applyAlignment="1">
      <alignment horizontal="center"/>
    </xf>
    <xf numFmtId="44" fontId="8" fillId="8" borderId="3" xfId="5" applyFont="1" applyFill="1" applyBorder="1"/>
    <xf numFmtId="44" fontId="8" fillId="0" borderId="0" xfId="5" applyFont="1" applyBorder="1"/>
    <xf numFmtId="44" fontId="8" fillId="8" borderId="3" xfId="5" applyFill="1" applyBorder="1"/>
    <xf numFmtId="0" fontId="4" fillId="0" borderId="0" xfId="2" applyFont="1"/>
    <xf numFmtId="165" fontId="3" fillId="0" borderId="0" xfId="2" applyNumberFormat="1" applyBorder="1" applyAlignment="1">
      <alignment horizontal="center"/>
    </xf>
    <xf numFmtId="165" fontId="8" fillId="0" borderId="0" xfId="6" applyNumberFormat="1" applyFont="1" applyBorder="1"/>
    <xf numFmtId="165" fontId="8" fillId="0" borderId="0" xfId="6" applyNumberFormat="1" applyFont="1" applyBorder="1" applyAlignment="1">
      <alignment horizontal="center"/>
    </xf>
    <xf numFmtId="165" fontId="0" fillId="0" borderId="0" xfId="6" applyNumberFormat="1" applyFont="1" applyBorder="1" applyAlignment="1">
      <alignment horizontal="center"/>
    </xf>
    <xf numFmtId="165" fontId="8" fillId="0" borderId="3" xfId="6" applyNumberFormat="1" applyFont="1" applyBorder="1"/>
    <xf numFmtId="165" fontId="4" fillId="10" borderId="0" xfId="6" applyNumberFormat="1" applyFont="1" applyFill="1" applyBorder="1"/>
    <xf numFmtId="0" fontId="4" fillId="10" borderId="0" xfId="2" applyFont="1" applyFill="1" applyBorder="1"/>
    <xf numFmtId="165" fontId="4" fillId="10" borderId="3" xfId="6" applyNumberFormat="1" applyFont="1" applyFill="1" applyBorder="1"/>
    <xf numFmtId="44" fontId="4" fillId="10" borderId="0" xfId="5" applyFont="1" applyFill="1" applyBorder="1"/>
    <xf numFmtId="0" fontId="4" fillId="10" borderId="0" xfId="2" applyFont="1" applyFill="1"/>
    <xf numFmtId="0" fontId="4" fillId="10" borderId="0" xfId="2" applyFont="1" applyFill="1" applyBorder="1" applyAlignment="1">
      <alignment horizontal="center"/>
    </xf>
    <xf numFmtId="0" fontId="4" fillId="10" borderId="3" xfId="2" applyFont="1" applyFill="1" applyBorder="1"/>
    <xf numFmtId="0" fontId="4" fillId="10" borderId="7" xfId="2" applyFont="1" applyFill="1" applyBorder="1"/>
    <xf numFmtId="165" fontId="4" fillId="10" borderId="0" xfId="6" applyNumberFormat="1" applyFont="1" applyFill="1" applyBorder="1" applyAlignment="1">
      <alignment horizontal="left"/>
    </xf>
    <xf numFmtId="0" fontId="3" fillId="0" borderId="0" xfId="2" applyFont="1" applyBorder="1"/>
    <xf numFmtId="0" fontId="3" fillId="0" borderId="0" xfId="2" applyFont="1"/>
    <xf numFmtId="0" fontId="4" fillId="0" borderId="0" xfId="2" applyFont="1" applyFill="1" applyBorder="1"/>
    <xf numFmtId="43" fontId="4" fillId="0" borderId="15" xfId="2" applyNumberFormat="1" applyFont="1" applyBorder="1"/>
    <xf numFmtId="44" fontId="3" fillId="2" borderId="0" xfId="3" applyFont="1" applyFill="1" applyBorder="1"/>
    <xf numFmtId="0" fontId="3" fillId="0" borderId="0" xfId="2" applyFill="1" applyBorder="1"/>
    <xf numFmtId="165" fontId="4" fillId="11" borderId="3" xfId="4" applyNumberFormat="1" applyFont="1" applyFill="1" applyBorder="1"/>
    <xf numFmtId="0" fontId="4" fillId="11" borderId="0" xfId="2" applyFont="1" applyFill="1" applyBorder="1"/>
    <xf numFmtId="165" fontId="4" fillId="11" borderId="0" xfId="4" applyNumberFormat="1" applyFont="1" applyFill="1" applyBorder="1"/>
    <xf numFmtId="0" fontId="4" fillId="11" borderId="0" xfId="2" applyFont="1" applyFill="1"/>
    <xf numFmtId="44" fontId="4" fillId="11" borderId="0" xfId="3" applyFont="1" applyFill="1" applyBorder="1"/>
    <xf numFmtId="44" fontId="9" fillId="0" borderId="0" xfId="3" applyFont="1" applyBorder="1" applyAlignment="1">
      <alignment horizontal="right"/>
    </xf>
    <xf numFmtId="165" fontId="4" fillId="11" borderId="0" xfId="4" applyNumberFormat="1" applyFont="1" applyFill="1" applyBorder="1" applyAlignment="1">
      <alignment horizontal="center"/>
    </xf>
    <xf numFmtId="165" fontId="4" fillId="7" borderId="0" xfId="4" applyNumberFormat="1" applyFont="1" applyFill="1" applyBorder="1" applyAlignment="1">
      <alignment horizontal="center"/>
    </xf>
    <xf numFmtId="165" fontId="4" fillId="7" borderId="0" xfId="4" applyNumberFormat="1" applyFont="1" applyFill="1" applyBorder="1" applyAlignment="1"/>
    <xf numFmtId="0" fontId="12" fillId="0" borderId="0" xfId="0" applyFont="1"/>
    <xf numFmtId="44" fontId="4" fillId="0" borderId="15" xfId="1" applyFont="1" applyBorder="1"/>
    <xf numFmtId="164" fontId="16" fillId="15" borderId="6" xfId="0" applyNumberFormat="1" applyFont="1" applyFill="1" applyBorder="1"/>
    <xf numFmtId="0" fontId="0" fillId="16" borderId="5" xfId="0" applyFill="1" applyBorder="1"/>
    <xf numFmtId="0" fontId="0" fillId="8" borderId="3" xfId="0" applyFill="1" applyBorder="1" applyProtection="1">
      <protection locked="0"/>
    </xf>
    <xf numFmtId="164" fontId="0" fillId="16" borderId="4" xfId="0" applyNumberFormat="1" applyFill="1" applyBorder="1"/>
    <xf numFmtId="0" fontId="0" fillId="16" borderId="3" xfId="0" applyFill="1" applyBorder="1"/>
    <xf numFmtId="0" fontId="0" fillId="16" borderId="0" xfId="0" applyFill="1" applyAlignment="1">
      <alignment horizontal="center"/>
    </xf>
    <xf numFmtId="0" fontId="16" fillId="0" borderId="4" xfId="0" applyFont="1" applyBorder="1" applyAlignment="1">
      <alignment horizontal="right"/>
    </xf>
    <xf numFmtId="0" fontId="16" fillId="0" borderId="3" xfId="0" applyFont="1" applyBorder="1" applyAlignment="1">
      <alignment horizontal="right"/>
    </xf>
    <xf numFmtId="0" fontId="0" fillId="15" borderId="0" xfId="0" applyFill="1" applyProtection="1">
      <protection locked="0"/>
    </xf>
    <xf numFmtId="0" fontId="16" fillId="0" borderId="0" xfId="0" applyFont="1"/>
    <xf numFmtId="44" fontId="4" fillId="0" borderId="0" xfId="5" applyFont="1"/>
    <xf numFmtId="44" fontId="4" fillId="0" borderId="0" xfId="5" applyFont="1" applyBorder="1"/>
    <xf numFmtId="0" fontId="4" fillId="0" borderId="0" xfId="2" applyFont="1" applyAlignment="1">
      <alignment horizontal="center"/>
    </xf>
    <xf numFmtId="0" fontId="8" fillId="0" borderId="0" xfId="2" applyFont="1"/>
    <xf numFmtId="44" fontId="9" fillId="2" borderId="0" xfId="5" applyFont="1" applyFill="1" applyBorder="1"/>
    <xf numFmtId="44" fontId="8" fillId="2" borderId="0" xfId="5" applyFill="1" applyBorder="1"/>
    <xf numFmtId="44" fontId="9" fillId="2" borderId="3" xfId="5" applyFont="1" applyFill="1" applyBorder="1"/>
    <xf numFmtId="44" fontId="8" fillId="2" borderId="3" xfId="5" applyFont="1" applyFill="1" applyBorder="1"/>
    <xf numFmtId="44" fontId="8" fillId="2" borderId="3" xfId="5" applyFill="1" applyBorder="1"/>
    <xf numFmtId="44" fontId="0" fillId="2" borderId="0" xfId="5" applyFont="1" applyFill="1" applyBorder="1"/>
    <xf numFmtId="165" fontId="4" fillId="7" borderId="0" xfId="6" applyNumberFormat="1" applyFont="1" applyFill="1" applyBorder="1"/>
    <xf numFmtId="165" fontId="4" fillId="7" borderId="3" xfId="6" applyNumberFormat="1" applyFont="1" applyFill="1" applyBorder="1"/>
    <xf numFmtId="44" fontId="4" fillId="7" borderId="0" xfId="5" applyFont="1" applyFill="1" applyBorder="1"/>
    <xf numFmtId="165" fontId="4" fillId="7" borderId="0" xfId="6" applyNumberFormat="1" applyFont="1" applyFill="1" applyBorder="1" applyAlignment="1">
      <alignment horizontal="left"/>
    </xf>
    <xf numFmtId="44" fontId="8" fillId="2" borderId="0" xfId="5" applyFont="1" applyFill="1" applyBorder="1"/>
    <xf numFmtId="0" fontId="8" fillId="0" borderId="0" xfId="2" applyFont="1" applyBorder="1"/>
    <xf numFmtId="0" fontId="0" fillId="3" borderId="8" xfId="0" applyFill="1" applyBorder="1"/>
    <xf numFmtId="164" fontId="0" fillId="0" borderId="4" xfId="0" applyNumberFormat="1" applyBorder="1" applyAlignment="1"/>
    <xf numFmtId="0" fontId="0" fillId="2" borderId="3" xfId="0" applyFill="1" applyBorder="1" applyAlignment="1" applyProtection="1">
      <alignment horizontal="center"/>
      <protection locked="0"/>
    </xf>
    <xf numFmtId="0" fontId="0" fillId="2" borderId="0" xfId="0" applyFill="1" applyBorder="1" applyAlignment="1" applyProtection="1">
      <alignment horizontal="center"/>
      <protection locked="0"/>
    </xf>
    <xf numFmtId="0" fontId="0" fillId="3" borderId="3" xfId="0" applyFill="1" applyBorder="1" applyAlignment="1">
      <alignment horizontal="center"/>
    </xf>
    <xf numFmtId="0" fontId="0" fillId="3" borderId="0" xfId="0" applyFill="1" applyBorder="1" applyAlignment="1">
      <alignment horizontal="center"/>
    </xf>
    <xf numFmtId="0" fontId="1" fillId="0" borderId="17" xfId="0" applyFont="1" applyBorder="1" applyAlignment="1">
      <alignment horizontal="center" textRotation="68"/>
    </xf>
    <xf numFmtId="0" fontId="1" fillId="0" borderId="0" xfId="0" applyFont="1" applyBorder="1" applyAlignment="1">
      <alignment horizontal="center" textRotation="68"/>
    </xf>
    <xf numFmtId="0" fontId="1" fillId="0" borderId="4" xfId="0" applyFont="1" applyBorder="1" applyAlignment="1">
      <alignment horizontal="center" textRotation="68"/>
    </xf>
    <xf numFmtId="166" fontId="17" fillId="14" borderId="4" xfId="9" applyNumberFormat="1" applyFont="1" applyBorder="1" applyAlignment="1"/>
    <xf numFmtId="166" fontId="17" fillId="13" borderId="4" xfId="8" applyNumberFormat="1" applyFont="1" applyBorder="1" applyAlignment="1"/>
    <xf numFmtId="166" fontId="17" fillId="12" borderId="4" xfId="7" applyNumberFormat="1" applyFont="1" applyBorder="1" applyAlignment="1"/>
    <xf numFmtId="0" fontId="18" fillId="17" borderId="1" xfId="0" applyFont="1" applyFill="1" applyBorder="1" applyAlignment="1">
      <alignment horizontal="center"/>
    </xf>
    <xf numFmtId="0" fontId="18" fillId="17" borderId="16" xfId="0" applyFont="1" applyFill="1" applyBorder="1" applyAlignment="1">
      <alignment horizontal="center"/>
    </xf>
    <xf numFmtId="0" fontId="18" fillId="17" borderId="2" xfId="0" applyFont="1" applyFill="1" applyBorder="1" applyAlignment="1">
      <alignment horizontal="center"/>
    </xf>
    <xf numFmtId="0" fontId="19" fillId="18" borderId="18" xfId="0" applyFont="1" applyFill="1" applyBorder="1" applyAlignment="1">
      <alignment horizontal="center"/>
    </xf>
    <xf numFmtId="0" fontId="19" fillId="18" borderId="19" xfId="0" applyFont="1" applyFill="1" applyBorder="1" applyAlignment="1">
      <alignment horizontal="center"/>
    </xf>
    <xf numFmtId="0" fontId="19" fillId="18" borderId="20" xfId="0" applyFont="1" applyFill="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6" fillId="0" borderId="1" xfId="0" applyFont="1" applyBorder="1" applyAlignment="1">
      <alignment horizontal="center"/>
    </xf>
    <xf numFmtId="0" fontId="16" fillId="0" borderId="2" xfId="0" applyFont="1" applyBorder="1" applyAlignment="1">
      <alignment horizontal="center"/>
    </xf>
    <xf numFmtId="0" fontId="1" fillId="0" borderId="0" xfId="0" applyFont="1" applyAlignment="1">
      <alignment horizontal="center"/>
    </xf>
    <xf numFmtId="44" fontId="4" fillId="0" borderId="0" xfId="3" applyFont="1" applyBorder="1" applyAlignment="1">
      <alignment horizontal="center"/>
    </xf>
    <xf numFmtId="0" fontId="6" fillId="0" borderId="7" xfId="2" applyFont="1" applyBorder="1" applyAlignment="1">
      <alignment horizontal="center"/>
    </xf>
    <xf numFmtId="0" fontId="6" fillId="0" borderId="0" xfId="2" applyFont="1" applyBorder="1" applyAlignment="1">
      <alignment horizontal="center"/>
    </xf>
    <xf numFmtId="0" fontId="7" fillId="0" borderId="14" xfId="2" applyFont="1" applyBorder="1" applyAlignment="1">
      <alignment horizontal="center"/>
    </xf>
    <xf numFmtId="0" fontId="7" fillId="0" borderId="13" xfId="2" applyFont="1" applyBorder="1" applyAlignment="1">
      <alignment horizontal="center"/>
    </xf>
    <xf numFmtId="0" fontId="10" fillId="0" borderId="7" xfId="2" applyFont="1" applyBorder="1" applyAlignment="1">
      <alignment horizontal="center"/>
    </xf>
    <xf numFmtId="0" fontId="10" fillId="0" borderId="0" xfId="2" applyFont="1" applyBorder="1" applyAlignment="1">
      <alignment horizontal="center"/>
    </xf>
    <xf numFmtId="44" fontId="4" fillId="0" borderId="0" xfId="5" applyFont="1" applyBorder="1" applyAlignment="1">
      <alignment horizontal="center"/>
    </xf>
    <xf numFmtId="0" fontId="11" fillId="0" borderId="14" xfId="2" applyFont="1" applyBorder="1" applyAlignment="1">
      <alignment horizontal="center"/>
    </xf>
    <xf numFmtId="0" fontId="11" fillId="0" borderId="13" xfId="2" applyFont="1" applyBorder="1" applyAlignment="1">
      <alignment horizontal="center"/>
    </xf>
    <xf numFmtId="0" fontId="0" fillId="7" borderId="0" xfId="0" applyFill="1" applyAlignment="1">
      <alignment horizontal="center"/>
    </xf>
  </cellXfs>
  <cellStyles count="10">
    <cellStyle name="Bad" xfId="8" builtinId="27"/>
    <cellStyle name="Comma 2" xfId="4"/>
    <cellStyle name="Comma 3" xfId="6"/>
    <cellStyle name="Currency" xfId="1" builtinId="4"/>
    <cellStyle name="Currency 2" xfId="3"/>
    <cellStyle name="Currency 3" xfId="5"/>
    <cellStyle name="Good" xfId="7" builtinId="26"/>
    <cellStyle name="Neutral" xfId="9" builtinId="28"/>
    <cellStyle name="Normal" xfId="0" builtinId="0"/>
    <cellStyle name="Normal 2" xfId="2"/>
  </cellStyles>
  <dxfs count="0"/>
  <tableStyles count="0" defaultTableStyle="TableStyleMedium2" defaultPivotStyle="PivotStyleLight16"/>
  <colors>
    <mruColors>
      <color rgb="FF0000FF"/>
      <color rgb="FFFFB7FF"/>
      <color rgb="FF99FF99"/>
      <color rgb="FFCCFFFF"/>
      <color rgb="FF99FFCC"/>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190500</xdr:colOff>
      <xdr:row>20</xdr:row>
      <xdr:rowOff>152399</xdr:rowOff>
    </xdr:from>
    <xdr:to>
      <xdr:col>9</xdr:col>
      <xdr:colOff>0</xdr:colOff>
      <xdr:row>35</xdr:row>
      <xdr:rowOff>1352550</xdr:rowOff>
    </xdr:to>
    <xdr:sp macro="" textlink="">
      <xdr:nvSpPr>
        <xdr:cNvPr id="2" name="TextBox 1"/>
        <xdr:cNvSpPr txBox="1"/>
      </xdr:nvSpPr>
      <xdr:spPr>
        <a:xfrm>
          <a:off x="381000" y="3962399"/>
          <a:ext cx="8829675" cy="4057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1</a:t>
          </a:r>
          <a:r>
            <a:rPr lang="en-US" sz="1200" b="1"/>
            <a:t>.  Evaluator</a:t>
          </a:r>
          <a:r>
            <a:rPr lang="en-US" sz="1200" b="1" baseline="0"/>
            <a:t> enter name in cell B2 (Green Box).  </a:t>
          </a:r>
          <a:r>
            <a:rPr lang="en-US" sz="1200"/>
            <a:t>Score each item</a:t>
          </a:r>
          <a:r>
            <a:rPr lang="en-US" sz="1200" baseline="0"/>
            <a:t> having green cells in the row from  0 to 5 where 0 is worst and 5 is best.  Weighted scores will be calculated.</a:t>
          </a:r>
        </a:p>
        <a:p>
          <a:r>
            <a:rPr lang="en-US" sz="1200" baseline="0"/>
            <a:t>2.  </a:t>
          </a:r>
          <a:r>
            <a:rPr lang="en-US" sz="1200" b="1" baseline="0"/>
            <a:t>Cost</a:t>
          </a:r>
          <a:r>
            <a:rPr lang="en-US" sz="1200" baseline="0"/>
            <a:t> will be a relative weight between proposals.  Note that if you feel the proposal lacks something that will add cost, you may adjust the score downward.</a:t>
          </a:r>
        </a:p>
        <a:p>
          <a:r>
            <a:rPr lang="en-US" sz="1200" baseline="0"/>
            <a:t>3.  </a:t>
          </a:r>
          <a:r>
            <a:rPr lang="en-US" sz="1200" b="1" baseline="0"/>
            <a:t>Ability to meet all requirements  </a:t>
          </a:r>
          <a:r>
            <a:rPr lang="en-US" sz="1200" b="0" baseline="0"/>
            <a:t>is intended to evaluate a "turn key" regatta where minimal additional support is required for the proposed approach.  If the proposal appears to lack in certain areas that would require  additional support, the scoring may be reduced.  The  "club's experience" response should be factored into this section.</a:t>
          </a:r>
        </a:p>
        <a:p>
          <a:r>
            <a:rPr lang="en-US" sz="1200" b="0" baseline="0"/>
            <a:t>4.  </a:t>
          </a:r>
          <a:r>
            <a:rPr lang="en-US" sz="1200" b="1" baseline="0"/>
            <a:t>Race Support</a:t>
          </a:r>
          <a:r>
            <a:rPr lang="en-US" sz="1200" b="0" baseline="0"/>
            <a:t> is intended to score the proposal on the ability to run the "racing" and "rules" portion of the regatta, along with the quality of the proposed race area.  This should include the ability to reposition and reset marks with start &amp; finish  lines , if required for changing conditions.</a:t>
          </a:r>
        </a:p>
        <a:p>
          <a:r>
            <a:rPr lang="en-US" sz="1200" b="0" baseline="0"/>
            <a:t>5.  </a:t>
          </a:r>
          <a:r>
            <a:rPr lang="en-US" sz="1200" b="1" baseline="0"/>
            <a:t>Shore side facilities</a:t>
          </a:r>
          <a:r>
            <a:rPr lang="en-US" sz="1200" b="0" baseline="0"/>
            <a:t> - is intended to score the facilities for all shore side events including measurement, registration, overall regatta management, venue for social events and associated infrastructure.  </a:t>
          </a:r>
        </a:p>
        <a:p>
          <a:r>
            <a:rPr lang="en-US" sz="1200" b="0" baseline="0"/>
            <a:t>6.  </a:t>
          </a:r>
          <a:r>
            <a:rPr lang="en-US" sz="1200" b="1" baseline="0"/>
            <a:t>Bar / Liquor Service </a:t>
          </a:r>
          <a:r>
            <a:rPr lang="en-US" sz="1200" b="0" baseline="0"/>
            <a:t> is intended to show how well the proposed approach will be able to accommodate the social beverage needs for the regatta.  Cost factors for this are to be scored in this section, not the Cost area.</a:t>
          </a:r>
        </a:p>
        <a:p>
          <a:r>
            <a:rPr lang="en-US" sz="1200" b="0" baseline="0"/>
            <a:t>7.  </a:t>
          </a:r>
          <a:r>
            <a:rPr lang="en-US" sz="1200" b="1" baseline="0"/>
            <a:t>Insurance Coverage</a:t>
          </a:r>
          <a:r>
            <a:rPr lang="en-US" sz="1200" b="0" baseline="0"/>
            <a:t> is  intended  to show how well the proposal meets the requirements of the "Burgee Program" or equivalent, and may be scored lower if special provisions are required by the J/30 class.  Note that if additional cost is required to provide required coverage, it shall not be scored lower in this section, but to be considered in the Cost section with impact on overall cost.</a:t>
          </a:r>
        </a:p>
        <a:p>
          <a:r>
            <a:rPr lang="en-US" sz="1200" b="0" baseline="0"/>
            <a:t>8.  </a:t>
          </a:r>
          <a:r>
            <a:rPr lang="en-US" sz="1200" b="1" baseline="0"/>
            <a:t>Unsolicited Offerings</a:t>
          </a:r>
          <a:r>
            <a:rPr lang="en-US" sz="1200" b="0" baseline="0"/>
            <a:t> are to be evaluated  for additional benefits in the proposal that are not in the RFP requirements, but deemed to be a positive contributor for a successful event. Items that may merit higher scores include entertainment, housing, etc.</a:t>
          </a:r>
        </a:p>
        <a:p>
          <a:r>
            <a:rPr lang="en-US" sz="1200" b="0" baseline="0"/>
            <a:t>9.  Save to spreadsheet using the file name - NA Eval yyyyyy.xlsx where you replace the yyyyyyy with your last name.  Email the saved file to 2013NA@j30.us </a:t>
          </a:r>
          <a:endParaRPr lang="en-US" sz="12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190500</xdr:colOff>
      <xdr:row>20</xdr:row>
      <xdr:rowOff>152399</xdr:rowOff>
    </xdr:from>
    <xdr:to>
      <xdr:col>9</xdr:col>
      <xdr:colOff>0</xdr:colOff>
      <xdr:row>35</xdr:row>
      <xdr:rowOff>1352550</xdr:rowOff>
    </xdr:to>
    <xdr:sp macro="" textlink="">
      <xdr:nvSpPr>
        <xdr:cNvPr id="2" name="TextBox 1"/>
        <xdr:cNvSpPr txBox="1"/>
      </xdr:nvSpPr>
      <xdr:spPr>
        <a:xfrm>
          <a:off x="381000" y="3962399"/>
          <a:ext cx="9220200" cy="2895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1</a:t>
          </a:r>
          <a:r>
            <a:rPr lang="en-US" sz="1200" b="1"/>
            <a:t>.  Evaluator</a:t>
          </a:r>
          <a:r>
            <a:rPr lang="en-US" sz="1200" b="1" baseline="0"/>
            <a:t> enter name in cell B2 (Green Box).  </a:t>
          </a:r>
          <a:r>
            <a:rPr lang="en-US" sz="1200"/>
            <a:t>Score each item</a:t>
          </a:r>
          <a:r>
            <a:rPr lang="en-US" sz="1200" baseline="0"/>
            <a:t> having green cells in the row from  0 to 5 where 0 is worst and 5 is best.  Weighted scores will be calculated.</a:t>
          </a:r>
        </a:p>
        <a:p>
          <a:r>
            <a:rPr lang="en-US" sz="1200" baseline="0"/>
            <a:t>2.  </a:t>
          </a:r>
          <a:r>
            <a:rPr lang="en-US" sz="1200" b="1" baseline="0"/>
            <a:t>Cost</a:t>
          </a:r>
          <a:r>
            <a:rPr lang="en-US" sz="1200" baseline="0"/>
            <a:t> will be a relative weight between proposals.  Note that if you feel the proposal lacks something that will add cost, you may adjust the score downward.</a:t>
          </a:r>
        </a:p>
        <a:p>
          <a:r>
            <a:rPr lang="en-US" sz="1200" baseline="0"/>
            <a:t>3.  </a:t>
          </a:r>
          <a:r>
            <a:rPr lang="en-US" sz="1200" b="1" baseline="0"/>
            <a:t>Ability to meet all requirements  </a:t>
          </a:r>
          <a:r>
            <a:rPr lang="en-US" sz="1200" b="0" baseline="0"/>
            <a:t>is intended to evaluate a "turn key" regatta where minimal additional support is required for the proposed approach.  If the proposal appears to lack in certain areas that would require  additional support, the scoring may be reduced.  The  "club's experience" response should be factored into this section.</a:t>
          </a:r>
        </a:p>
        <a:p>
          <a:r>
            <a:rPr lang="en-US" sz="1200" b="0" baseline="0"/>
            <a:t>4.  </a:t>
          </a:r>
          <a:r>
            <a:rPr lang="en-US" sz="1200" b="1" baseline="0"/>
            <a:t>Race Support</a:t>
          </a:r>
          <a:r>
            <a:rPr lang="en-US" sz="1200" b="0" baseline="0"/>
            <a:t> is intended to score the proposal on the ability to run the "racing" and "rules" portion of the regatta, along with the quality of the proposed race area.  This should include the ability to reposition and reset marks with start &amp; finish  lines , if required for changing conditions.</a:t>
          </a:r>
        </a:p>
        <a:p>
          <a:r>
            <a:rPr lang="en-US" sz="1200" b="0" baseline="0"/>
            <a:t>5.  </a:t>
          </a:r>
          <a:r>
            <a:rPr lang="en-US" sz="1200" b="1" baseline="0"/>
            <a:t>Shore side facilities</a:t>
          </a:r>
          <a:r>
            <a:rPr lang="en-US" sz="1200" b="0" baseline="0"/>
            <a:t> - is intended to score the facilities for all shore side events including measurement, registration, overall regatta management, venue for social events and associated infrastructure.  </a:t>
          </a:r>
        </a:p>
        <a:p>
          <a:r>
            <a:rPr lang="en-US" sz="1200" b="0" baseline="0"/>
            <a:t>6.  </a:t>
          </a:r>
          <a:r>
            <a:rPr lang="en-US" sz="1200" b="1" baseline="0"/>
            <a:t>Bar / Liquor Service </a:t>
          </a:r>
          <a:r>
            <a:rPr lang="en-US" sz="1200" b="0" baseline="0"/>
            <a:t> is intended to show how well the proposed approach will be able to accommodate the social beverage needs for the regatta.  Cost factors for this are to be scored in this section, not the Cost area.</a:t>
          </a:r>
        </a:p>
        <a:p>
          <a:r>
            <a:rPr lang="en-US" sz="1200" b="0" baseline="0"/>
            <a:t>7.  </a:t>
          </a:r>
          <a:r>
            <a:rPr lang="en-US" sz="1200" b="1" baseline="0"/>
            <a:t>Insurance Coverage</a:t>
          </a:r>
          <a:r>
            <a:rPr lang="en-US" sz="1200" b="0" baseline="0"/>
            <a:t> is  intended  to show how well the proposal meets the requirements of the "Burgee Program" or equivalent, and may be scored lower if special provisions are required by the J/30 class.  Note that if additional cost is required to provide required coverage, it shall not be scored lower in this section, but to be considered in the Cost section with impact on overall cost.</a:t>
          </a:r>
        </a:p>
        <a:p>
          <a:r>
            <a:rPr lang="en-US" sz="1200" b="0" baseline="0"/>
            <a:t>8.  </a:t>
          </a:r>
          <a:r>
            <a:rPr lang="en-US" sz="1200" b="1" baseline="0"/>
            <a:t>Unsolicited Offerings</a:t>
          </a:r>
          <a:r>
            <a:rPr lang="en-US" sz="1200" b="0" baseline="0"/>
            <a:t> are to be evaluated  for additional benefits in the proposal that are not in the RFP requirements, but deemed to be a positive contributor for a successful event. Items that may merit higher scores include entertainment, housing, etc.</a:t>
          </a:r>
        </a:p>
        <a:p>
          <a:r>
            <a:rPr lang="en-US" sz="1200" b="0" baseline="0"/>
            <a:t>9.  Save to spreadsheet using the file name - NA Eval yyyyyy.xlsx where you replace the yyyyyyy with your last name.  Email the saved file to 2013NA@j30.us </a:t>
          </a:r>
          <a:endParaRPr lang="en-US" sz="12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190500</xdr:colOff>
      <xdr:row>20</xdr:row>
      <xdr:rowOff>152399</xdr:rowOff>
    </xdr:from>
    <xdr:to>
      <xdr:col>9</xdr:col>
      <xdr:colOff>0</xdr:colOff>
      <xdr:row>35</xdr:row>
      <xdr:rowOff>1352550</xdr:rowOff>
    </xdr:to>
    <xdr:sp macro="" textlink="">
      <xdr:nvSpPr>
        <xdr:cNvPr id="2" name="TextBox 1"/>
        <xdr:cNvSpPr txBox="1"/>
      </xdr:nvSpPr>
      <xdr:spPr>
        <a:xfrm>
          <a:off x="381000" y="3962399"/>
          <a:ext cx="9220200" cy="2895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1</a:t>
          </a:r>
          <a:r>
            <a:rPr lang="en-US" sz="1200" b="1"/>
            <a:t>.  Evaluator</a:t>
          </a:r>
          <a:r>
            <a:rPr lang="en-US" sz="1200" b="1" baseline="0"/>
            <a:t> enter name in cell B2 (Green Box).  </a:t>
          </a:r>
          <a:r>
            <a:rPr lang="en-US" sz="1200"/>
            <a:t>Score each item</a:t>
          </a:r>
          <a:r>
            <a:rPr lang="en-US" sz="1200" baseline="0"/>
            <a:t> having green cells in the row from  0 to 5 where 0 is worst and 5 is best.  Weighted scores will be calculated.</a:t>
          </a:r>
        </a:p>
        <a:p>
          <a:r>
            <a:rPr lang="en-US" sz="1200" baseline="0"/>
            <a:t>2.  </a:t>
          </a:r>
          <a:r>
            <a:rPr lang="en-US" sz="1200" b="1" baseline="0"/>
            <a:t>Cost</a:t>
          </a:r>
          <a:r>
            <a:rPr lang="en-US" sz="1200" baseline="0"/>
            <a:t> will be a relative weight between proposals.  Note that if you feel the proposal lacks something that will add cost, you may adjust the score downward.</a:t>
          </a:r>
        </a:p>
        <a:p>
          <a:r>
            <a:rPr lang="en-US" sz="1200" baseline="0"/>
            <a:t>3.  </a:t>
          </a:r>
          <a:r>
            <a:rPr lang="en-US" sz="1200" b="1" baseline="0"/>
            <a:t>Ability to meet all requirements  </a:t>
          </a:r>
          <a:r>
            <a:rPr lang="en-US" sz="1200" b="0" baseline="0"/>
            <a:t>is intended to evaluate a "turn key" regatta where minimal additional support is required for the proposed approach.  If the proposal appears to lack in certain areas that would require  additional support, the scoring may be reduced.  The  "club's experience" response should be factored into this section.</a:t>
          </a:r>
        </a:p>
        <a:p>
          <a:r>
            <a:rPr lang="en-US" sz="1200" b="0" baseline="0"/>
            <a:t>4.  </a:t>
          </a:r>
          <a:r>
            <a:rPr lang="en-US" sz="1200" b="1" baseline="0"/>
            <a:t>Race Support</a:t>
          </a:r>
          <a:r>
            <a:rPr lang="en-US" sz="1200" b="0" baseline="0"/>
            <a:t> is intended to score the proposal on the ability to run the "racing" and "rules" portion of the regatta, along with the quality of the proposed race area.  This should include the ability to reposition and reset marks with start &amp; finish  lines , if required for changing conditions.</a:t>
          </a:r>
        </a:p>
        <a:p>
          <a:r>
            <a:rPr lang="en-US" sz="1200" b="0" baseline="0"/>
            <a:t>5.  </a:t>
          </a:r>
          <a:r>
            <a:rPr lang="en-US" sz="1200" b="1" baseline="0"/>
            <a:t>Shore side facilities</a:t>
          </a:r>
          <a:r>
            <a:rPr lang="en-US" sz="1200" b="0" baseline="0"/>
            <a:t> - is intended to score the facilities for all shore side events including measurement, registration, overall regatta management, venue for social events and associated infrastructure.  </a:t>
          </a:r>
        </a:p>
        <a:p>
          <a:r>
            <a:rPr lang="en-US" sz="1200" b="0" baseline="0"/>
            <a:t>6.  </a:t>
          </a:r>
          <a:r>
            <a:rPr lang="en-US" sz="1200" b="1" baseline="0"/>
            <a:t>Bar / Liquor Service </a:t>
          </a:r>
          <a:r>
            <a:rPr lang="en-US" sz="1200" b="0" baseline="0"/>
            <a:t> is intended to show how well the proposed approach will be able to accommodate the social beverage needs for the regatta.  Cost factors for this are to be scored in this section, not the Cost area.</a:t>
          </a:r>
        </a:p>
        <a:p>
          <a:r>
            <a:rPr lang="en-US" sz="1200" b="0" baseline="0"/>
            <a:t>7.  </a:t>
          </a:r>
          <a:r>
            <a:rPr lang="en-US" sz="1200" b="1" baseline="0"/>
            <a:t>Insurance Coverage</a:t>
          </a:r>
          <a:r>
            <a:rPr lang="en-US" sz="1200" b="0" baseline="0"/>
            <a:t> is  intended  to show how well the proposal meets the requirements of the "Burgee Program" or equivalent, and may be scored lower if special provisions are required by the J/30 class.  Note that if additional cost is required to provide required coverage, it shall not be scored lower in this section, but to be considered in the Cost section with impact on overall cost.</a:t>
          </a:r>
        </a:p>
        <a:p>
          <a:r>
            <a:rPr lang="en-US" sz="1200" b="0" baseline="0"/>
            <a:t>8.  </a:t>
          </a:r>
          <a:r>
            <a:rPr lang="en-US" sz="1200" b="1" baseline="0"/>
            <a:t>Unsolicited Offerings</a:t>
          </a:r>
          <a:r>
            <a:rPr lang="en-US" sz="1200" b="0" baseline="0"/>
            <a:t> are to be evaluated  for additional benefits in the proposal that are not in the RFP requirements, but deemed to be a positive contributor for a successful event. Items that may merit higher scores include entertainment, housing, etc.</a:t>
          </a:r>
        </a:p>
        <a:p>
          <a:r>
            <a:rPr lang="en-US" sz="1200" b="0" baseline="0"/>
            <a:t>9.  Save to spreadsheet using the file name - NA Eval yyyyyy.xlsx where you replace the yyyyyyy with your last name.  Email the saved file to 2013NA@j30.us </a:t>
          </a:r>
          <a:endParaRPr lang="en-US" sz="12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190500</xdr:colOff>
      <xdr:row>20</xdr:row>
      <xdr:rowOff>152399</xdr:rowOff>
    </xdr:from>
    <xdr:to>
      <xdr:col>9</xdr:col>
      <xdr:colOff>0</xdr:colOff>
      <xdr:row>35</xdr:row>
      <xdr:rowOff>1352550</xdr:rowOff>
    </xdr:to>
    <xdr:sp macro="" textlink="">
      <xdr:nvSpPr>
        <xdr:cNvPr id="2" name="TextBox 1"/>
        <xdr:cNvSpPr txBox="1"/>
      </xdr:nvSpPr>
      <xdr:spPr>
        <a:xfrm>
          <a:off x="381000" y="3962399"/>
          <a:ext cx="9220200" cy="2895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1</a:t>
          </a:r>
          <a:r>
            <a:rPr lang="en-US" sz="1200" b="1"/>
            <a:t>.  Evaluator</a:t>
          </a:r>
          <a:r>
            <a:rPr lang="en-US" sz="1200" b="1" baseline="0"/>
            <a:t> enter name in cell B2 (Green Box).  </a:t>
          </a:r>
          <a:r>
            <a:rPr lang="en-US" sz="1200"/>
            <a:t>Score each item</a:t>
          </a:r>
          <a:r>
            <a:rPr lang="en-US" sz="1200" baseline="0"/>
            <a:t> having green cells in the row from  0 to 5 where 0 is worst and 5 is best.  Weighted scores will be calculated.</a:t>
          </a:r>
        </a:p>
        <a:p>
          <a:r>
            <a:rPr lang="en-US" sz="1200" baseline="0"/>
            <a:t>2.  </a:t>
          </a:r>
          <a:r>
            <a:rPr lang="en-US" sz="1200" b="1" baseline="0"/>
            <a:t>Cost</a:t>
          </a:r>
          <a:r>
            <a:rPr lang="en-US" sz="1200" baseline="0"/>
            <a:t> will be a relative weight between proposals.  Note that if you feel the proposal lacks something that will add cost, you may adjust the score downward.</a:t>
          </a:r>
        </a:p>
        <a:p>
          <a:r>
            <a:rPr lang="en-US" sz="1200" baseline="0"/>
            <a:t>3.  </a:t>
          </a:r>
          <a:r>
            <a:rPr lang="en-US" sz="1200" b="1" baseline="0"/>
            <a:t>Ability to meet all requirements  </a:t>
          </a:r>
          <a:r>
            <a:rPr lang="en-US" sz="1200" b="0" baseline="0"/>
            <a:t>is intended to evaluate a "turn key" regatta where minimal additional support is required for the proposed approach.  If the proposal appears to lack in certain areas that would require  additional support, the scoring may be reduced.  The  "club's experience" response should be factored into this section.</a:t>
          </a:r>
        </a:p>
        <a:p>
          <a:r>
            <a:rPr lang="en-US" sz="1200" b="0" baseline="0"/>
            <a:t>4.  </a:t>
          </a:r>
          <a:r>
            <a:rPr lang="en-US" sz="1200" b="1" baseline="0"/>
            <a:t>Race Support</a:t>
          </a:r>
          <a:r>
            <a:rPr lang="en-US" sz="1200" b="0" baseline="0"/>
            <a:t> is intended to score the proposal on the ability to run the "racing" and "rules" portion of the regatta, along with the quality of the proposed race area.  This should include the ability to reposition and reset marks with start &amp; finish  lines , if required for changing conditions.</a:t>
          </a:r>
        </a:p>
        <a:p>
          <a:r>
            <a:rPr lang="en-US" sz="1200" b="0" baseline="0"/>
            <a:t>5.  </a:t>
          </a:r>
          <a:r>
            <a:rPr lang="en-US" sz="1200" b="1" baseline="0"/>
            <a:t>Shore side facilities</a:t>
          </a:r>
          <a:r>
            <a:rPr lang="en-US" sz="1200" b="0" baseline="0"/>
            <a:t> - is intended to score the facilities for all shore side events including measurement, registration, overall regatta management, venue for social events and associated infrastructure.  </a:t>
          </a:r>
        </a:p>
        <a:p>
          <a:r>
            <a:rPr lang="en-US" sz="1200" b="0" baseline="0"/>
            <a:t>6.  </a:t>
          </a:r>
          <a:r>
            <a:rPr lang="en-US" sz="1200" b="1" baseline="0"/>
            <a:t>Bar / Liquor Service </a:t>
          </a:r>
          <a:r>
            <a:rPr lang="en-US" sz="1200" b="0" baseline="0"/>
            <a:t> is intended to show how well the proposed approach will be able to accommodate the social beverage needs for the regatta.  Cost factors for this are to be scored in this section, not the Cost area.</a:t>
          </a:r>
        </a:p>
        <a:p>
          <a:r>
            <a:rPr lang="en-US" sz="1200" b="0" baseline="0"/>
            <a:t>7.  </a:t>
          </a:r>
          <a:r>
            <a:rPr lang="en-US" sz="1200" b="1" baseline="0"/>
            <a:t>Insurance Coverage</a:t>
          </a:r>
          <a:r>
            <a:rPr lang="en-US" sz="1200" b="0" baseline="0"/>
            <a:t> is  intended  to show how well the proposal meets the requirements of the "Burgee Program" or equivalent, and may be scored lower if special provisions are required by the J/30 class.  Note that if additional cost is required to provide required coverage, it shall not be scored lower in this section, but to be considered in the Cost section with impact on overall cost.</a:t>
          </a:r>
        </a:p>
        <a:p>
          <a:r>
            <a:rPr lang="en-US" sz="1200" b="0" baseline="0"/>
            <a:t>8.  </a:t>
          </a:r>
          <a:r>
            <a:rPr lang="en-US" sz="1200" b="1" baseline="0"/>
            <a:t>Unsolicited Offerings</a:t>
          </a:r>
          <a:r>
            <a:rPr lang="en-US" sz="1200" b="0" baseline="0"/>
            <a:t> are to be evaluated  for additional benefits in the proposal that are not in the RFP requirements, but deemed to be a positive contributor for a successful event. Items that may merit higher scores include entertainment, housing, etc.</a:t>
          </a:r>
        </a:p>
        <a:p>
          <a:r>
            <a:rPr lang="en-US" sz="1200" b="0" baseline="0"/>
            <a:t>9.  Save to spreadsheet using the file name - NA Eval yyyyyy.xlsx where you replace the yyyyyyy with your last name.  Email the saved file to 2013NA@j30.us </a:t>
          </a:r>
          <a:endParaRPr lang="en-US" sz="1200"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190500</xdr:colOff>
      <xdr:row>20</xdr:row>
      <xdr:rowOff>152399</xdr:rowOff>
    </xdr:from>
    <xdr:to>
      <xdr:col>9</xdr:col>
      <xdr:colOff>0</xdr:colOff>
      <xdr:row>35</xdr:row>
      <xdr:rowOff>1352550</xdr:rowOff>
    </xdr:to>
    <xdr:sp macro="" textlink="">
      <xdr:nvSpPr>
        <xdr:cNvPr id="2" name="TextBox 1"/>
        <xdr:cNvSpPr txBox="1"/>
      </xdr:nvSpPr>
      <xdr:spPr>
        <a:xfrm>
          <a:off x="381000" y="3962399"/>
          <a:ext cx="9220200" cy="2895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1</a:t>
          </a:r>
          <a:r>
            <a:rPr lang="en-US" sz="1200" b="1"/>
            <a:t>.  Evaluator</a:t>
          </a:r>
          <a:r>
            <a:rPr lang="en-US" sz="1200" b="1" baseline="0"/>
            <a:t> enter name in cell B2 (Green Box).  </a:t>
          </a:r>
          <a:r>
            <a:rPr lang="en-US" sz="1200"/>
            <a:t>Score each item</a:t>
          </a:r>
          <a:r>
            <a:rPr lang="en-US" sz="1200" baseline="0"/>
            <a:t> having green cells in the row from  0 to 5 where 0 is worst and 5 is best.  Weighted scores will be calculated.</a:t>
          </a:r>
        </a:p>
        <a:p>
          <a:r>
            <a:rPr lang="en-US" sz="1200" baseline="0"/>
            <a:t>2.  </a:t>
          </a:r>
          <a:r>
            <a:rPr lang="en-US" sz="1200" b="1" baseline="0"/>
            <a:t>Cost</a:t>
          </a:r>
          <a:r>
            <a:rPr lang="en-US" sz="1200" baseline="0"/>
            <a:t> will be a relative weight between proposals.  Note that if you feel the proposal lacks something that will add cost, you may adjust the score downward.</a:t>
          </a:r>
        </a:p>
        <a:p>
          <a:r>
            <a:rPr lang="en-US" sz="1200" baseline="0"/>
            <a:t>3.  </a:t>
          </a:r>
          <a:r>
            <a:rPr lang="en-US" sz="1200" b="1" baseline="0"/>
            <a:t>Ability to meet all requirements  </a:t>
          </a:r>
          <a:r>
            <a:rPr lang="en-US" sz="1200" b="0" baseline="0"/>
            <a:t>is intended to evaluate a "turn key" regatta where minimal additional support is required for the proposed approach.  If the proposal appears to lack in certain areas that would require  additional support, the scoring may be reduced.  The  "club's experience" response should be factored into this section.</a:t>
          </a:r>
        </a:p>
        <a:p>
          <a:r>
            <a:rPr lang="en-US" sz="1200" b="0" baseline="0"/>
            <a:t>4.  </a:t>
          </a:r>
          <a:r>
            <a:rPr lang="en-US" sz="1200" b="1" baseline="0"/>
            <a:t>Race Support</a:t>
          </a:r>
          <a:r>
            <a:rPr lang="en-US" sz="1200" b="0" baseline="0"/>
            <a:t> is intended to score the proposal on the ability to run the "racing" and "rules" portion of the regatta, along with the quality of the proposed race area.  This should include the ability to reposition and reset marks with start &amp; finish  lines , if required for changing conditions.</a:t>
          </a:r>
        </a:p>
        <a:p>
          <a:r>
            <a:rPr lang="en-US" sz="1200" b="0" baseline="0"/>
            <a:t>5.  </a:t>
          </a:r>
          <a:r>
            <a:rPr lang="en-US" sz="1200" b="1" baseline="0"/>
            <a:t>Shore side facilities</a:t>
          </a:r>
          <a:r>
            <a:rPr lang="en-US" sz="1200" b="0" baseline="0"/>
            <a:t> - is intended to score the facilities for all shore side events including measurement, registration, overall regatta management, venue for social events and associated infrastructure.  </a:t>
          </a:r>
        </a:p>
        <a:p>
          <a:r>
            <a:rPr lang="en-US" sz="1200" b="0" baseline="0"/>
            <a:t>6.  </a:t>
          </a:r>
          <a:r>
            <a:rPr lang="en-US" sz="1200" b="1" baseline="0"/>
            <a:t>Bar / Liquor Service </a:t>
          </a:r>
          <a:r>
            <a:rPr lang="en-US" sz="1200" b="0" baseline="0"/>
            <a:t> is intended to show how well the proposed approach will be able to accommodate the social beverage needs for the regatta.  Cost factors for this are to be scored in this section, not the Cost area.</a:t>
          </a:r>
        </a:p>
        <a:p>
          <a:r>
            <a:rPr lang="en-US" sz="1200" b="0" baseline="0"/>
            <a:t>7.  </a:t>
          </a:r>
          <a:r>
            <a:rPr lang="en-US" sz="1200" b="1" baseline="0"/>
            <a:t>Insurance Coverage</a:t>
          </a:r>
          <a:r>
            <a:rPr lang="en-US" sz="1200" b="0" baseline="0"/>
            <a:t> is  intended  to show how well the proposal meets the requirements of the "Burgee Program" or equivalent, and may be scored lower if special provisions are required by the J/30 class.  Note that if additional cost is required to provide required coverage, it shall not be scored lower in this section, but to be considered in the Cost section with impact on overall cost.</a:t>
          </a:r>
        </a:p>
        <a:p>
          <a:r>
            <a:rPr lang="en-US" sz="1200" b="0" baseline="0"/>
            <a:t>8.  </a:t>
          </a:r>
          <a:r>
            <a:rPr lang="en-US" sz="1200" b="1" baseline="0"/>
            <a:t>Unsolicited Offerings</a:t>
          </a:r>
          <a:r>
            <a:rPr lang="en-US" sz="1200" b="0" baseline="0"/>
            <a:t> are to be evaluated  for additional benefits in the proposal that are not in the RFP requirements, but deemed to be a positive contributor for a successful event. Items that may merit higher scores include entertainment, housing, etc.</a:t>
          </a:r>
        </a:p>
        <a:p>
          <a:r>
            <a:rPr lang="en-US" sz="1200" b="0" baseline="0"/>
            <a:t>9.  Save to spreadsheet using the file name - NA Eval yyyyyy.xlsx where you replace the yyyyyyy with your last name.  Email the saved file to 2013NA@j30.us </a:t>
          </a:r>
          <a:endParaRPr lang="en-US" sz="1200" baseline="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190500</xdr:colOff>
      <xdr:row>20</xdr:row>
      <xdr:rowOff>152399</xdr:rowOff>
    </xdr:from>
    <xdr:to>
      <xdr:col>9</xdr:col>
      <xdr:colOff>0</xdr:colOff>
      <xdr:row>35</xdr:row>
      <xdr:rowOff>1352550</xdr:rowOff>
    </xdr:to>
    <xdr:sp macro="" textlink="">
      <xdr:nvSpPr>
        <xdr:cNvPr id="2" name="TextBox 1"/>
        <xdr:cNvSpPr txBox="1"/>
      </xdr:nvSpPr>
      <xdr:spPr>
        <a:xfrm>
          <a:off x="381000" y="3962399"/>
          <a:ext cx="9220200" cy="2895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1</a:t>
          </a:r>
          <a:r>
            <a:rPr lang="en-US" sz="1200" b="1"/>
            <a:t>.  Evaluator</a:t>
          </a:r>
          <a:r>
            <a:rPr lang="en-US" sz="1200" b="1" baseline="0"/>
            <a:t> enter name in cell B2 (Green Box).  </a:t>
          </a:r>
          <a:r>
            <a:rPr lang="en-US" sz="1200"/>
            <a:t>Score each item</a:t>
          </a:r>
          <a:r>
            <a:rPr lang="en-US" sz="1200" baseline="0"/>
            <a:t> having green cells in the row from  0 to 5 where 0 is worst and 5 is best.  Weighted scores will be calculated.</a:t>
          </a:r>
        </a:p>
        <a:p>
          <a:r>
            <a:rPr lang="en-US" sz="1200" baseline="0"/>
            <a:t>2.  </a:t>
          </a:r>
          <a:r>
            <a:rPr lang="en-US" sz="1200" b="1" baseline="0"/>
            <a:t>Cost</a:t>
          </a:r>
          <a:r>
            <a:rPr lang="en-US" sz="1200" baseline="0"/>
            <a:t> will be a relative weight between proposals.  Note that if you feel the proposal lacks something that will add cost, you may adjust the score downward.</a:t>
          </a:r>
        </a:p>
        <a:p>
          <a:r>
            <a:rPr lang="en-US" sz="1200" baseline="0"/>
            <a:t>3.  </a:t>
          </a:r>
          <a:r>
            <a:rPr lang="en-US" sz="1200" b="1" baseline="0"/>
            <a:t>Ability to meet all requirements  </a:t>
          </a:r>
          <a:r>
            <a:rPr lang="en-US" sz="1200" b="0" baseline="0"/>
            <a:t>is intended to evaluate a "turn key" regatta where minimal additional support is required for the proposed approach.  If the proposal appears to lack in certain areas that would require  additional support, the scoring may be reduced.  The  "club's experience" response should be factored into this section.</a:t>
          </a:r>
        </a:p>
        <a:p>
          <a:r>
            <a:rPr lang="en-US" sz="1200" b="0" baseline="0"/>
            <a:t>4.  </a:t>
          </a:r>
          <a:r>
            <a:rPr lang="en-US" sz="1200" b="1" baseline="0"/>
            <a:t>Race Support</a:t>
          </a:r>
          <a:r>
            <a:rPr lang="en-US" sz="1200" b="0" baseline="0"/>
            <a:t> is intended to score the proposal on the ability to run the "racing" and "rules" portion of the regatta, along with the quality of the proposed race area.  This should include the ability to reposition and reset marks with start &amp; finish  lines , if required for changing conditions.</a:t>
          </a:r>
        </a:p>
        <a:p>
          <a:r>
            <a:rPr lang="en-US" sz="1200" b="0" baseline="0"/>
            <a:t>5.  </a:t>
          </a:r>
          <a:r>
            <a:rPr lang="en-US" sz="1200" b="1" baseline="0"/>
            <a:t>Shore side facilities</a:t>
          </a:r>
          <a:r>
            <a:rPr lang="en-US" sz="1200" b="0" baseline="0"/>
            <a:t> - is intended to score the facilities for all shore side events including measurement, registration, overall regatta management, venue for social events and associated infrastructure.  </a:t>
          </a:r>
        </a:p>
        <a:p>
          <a:r>
            <a:rPr lang="en-US" sz="1200" b="0" baseline="0"/>
            <a:t>6.  </a:t>
          </a:r>
          <a:r>
            <a:rPr lang="en-US" sz="1200" b="1" baseline="0"/>
            <a:t>Bar / Liquor Service </a:t>
          </a:r>
          <a:r>
            <a:rPr lang="en-US" sz="1200" b="0" baseline="0"/>
            <a:t> is intended to show how well the proposed approach will be able to accommodate the social beverage needs for the regatta.  Cost factors for this are to be scored in this section, not the Cost area.</a:t>
          </a:r>
        </a:p>
        <a:p>
          <a:r>
            <a:rPr lang="en-US" sz="1200" b="0" baseline="0"/>
            <a:t>7.  </a:t>
          </a:r>
          <a:r>
            <a:rPr lang="en-US" sz="1200" b="1" baseline="0"/>
            <a:t>Insurance Coverage</a:t>
          </a:r>
          <a:r>
            <a:rPr lang="en-US" sz="1200" b="0" baseline="0"/>
            <a:t> is  intended  to show how well the proposal meets the requirements of the "Burgee Program" or equivalent, and may be scored lower if special provisions are required by the J/30 class.  Note that if additional cost is required to provide required coverage, it shall not be scored lower in this section, but to be considered in the Cost section with impact on overall cost.</a:t>
          </a:r>
        </a:p>
        <a:p>
          <a:r>
            <a:rPr lang="en-US" sz="1200" b="0" baseline="0"/>
            <a:t>8.  </a:t>
          </a:r>
          <a:r>
            <a:rPr lang="en-US" sz="1200" b="1" baseline="0"/>
            <a:t>Unsolicited Offerings</a:t>
          </a:r>
          <a:r>
            <a:rPr lang="en-US" sz="1200" b="0" baseline="0"/>
            <a:t> are to be evaluated  for additional benefits in the proposal that are not in the RFP requirements, but deemed to be a positive contributor for a successful event. Items that may merit higher scores include entertainment, housing, etc.</a:t>
          </a:r>
        </a:p>
        <a:p>
          <a:r>
            <a:rPr lang="en-US" sz="1200" b="0" baseline="0"/>
            <a:t>9.  Save to spreadsheet using the file name - NA Eval yyyyyy.xlsx where you replace the yyyyyyy with your last name.  Email the saved file to 2013NA@j30.us </a:t>
          </a:r>
          <a:endParaRPr lang="en-US" sz="12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36"/>
  <sheetViews>
    <sheetView tabSelected="1" topLeftCell="B1" workbookViewId="0">
      <selection activeCell="C19" sqref="C19"/>
    </sheetView>
  </sheetViews>
  <sheetFormatPr defaultColWidth="9.140625" defaultRowHeight="15" zeroHeight="1" x14ac:dyDescent="0.25"/>
  <cols>
    <col min="1" max="1" width="2.85546875" customWidth="1"/>
    <col min="2" max="2" width="36.5703125" customWidth="1"/>
    <col min="3" max="3" width="8" customWidth="1"/>
    <col min="4" max="9" width="6.28515625" customWidth="1"/>
    <col min="10" max="10" width="5.28515625" customWidth="1"/>
    <col min="11" max="12" width="6.42578125" customWidth="1"/>
    <col min="13" max="13" width="7.28515625" customWidth="1"/>
    <col min="14" max="14" width="8.5703125" customWidth="1"/>
    <col min="15" max="20" width="6.7109375" customWidth="1"/>
    <col min="21" max="21" width="5.5703125" customWidth="1"/>
    <col min="22" max="23" width="5.7109375" customWidth="1"/>
    <col min="24" max="24" width="7.85546875" customWidth="1"/>
    <col min="25" max="25" width="8.7109375" customWidth="1"/>
    <col min="26" max="31" width="6.42578125" customWidth="1"/>
    <col min="32" max="34" width="5.7109375" customWidth="1"/>
    <col min="35" max="35" width="7.5703125" customWidth="1"/>
    <col min="36" max="36" width="8.7109375" customWidth="1"/>
    <col min="37" max="37" width="5.85546875" customWidth="1"/>
    <col min="38" max="42" width="9.140625" customWidth="1"/>
  </cols>
  <sheetData>
    <row r="1" spans="2:36" ht="18.75" x14ac:dyDescent="0.3">
      <c r="B1" s="10"/>
      <c r="D1" s="170" t="s">
        <v>20</v>
      </c>
      <c r="E1" s="171"/>
      <c r="F1" s="171"/>
      <c r="G1" s="171"/>
      <c r="H1" s="171"/>
      <c r="I1" s="171"/>
      <c r="J1" s="171"/>
      <c r="K1" s="171"/>
      <c r="L1" s="171"/>
      <c r="M1" s="171"/>
      <c r="N1" s="172"/>
      <c r="O1" s="173" t="s">
        <v>21</v>
      </c>
      <c r="P1" s="174"/>
      <c r="Q1" s="174"/>
      <c r="R1" s="174"/>
      <c r="S1" s="174"/>
      <c r="T1" s="174"/>
      <c r="U1" s="174"/>
      <c r="V1" s="174"/>
      <c r="W1" s="174"/>
      <c r="X1" s="174"/>
      <c r="Y1" s="175"/>
      <c r="Z1" s="170" t="s">
        <v>22</v>
      </c>
      <c r="AA1" s="171"/>
      <c r="AB1" s="171"/>
      <c r="AC1" s="171"/>
      <c r="AD1" s="171"/>
      <c r="AE1" s="171"/>
      <c r="AF1" s="171"/>
      <c r="AG1" s="171"/>
      <c r="AH1" s="171"/>
      <c r="AI1" s="171"/>
      <c r="AJ1" s="172"/>
    </row>
    <row r="2" spans="2:36" ht="73.5" customHeight="1" x14ac:dyDescent="0.25">
      <c r="B2" s="10"/>
      <c r="C2" t="s">
        <v>15</v>
      </c>
      <c r="D2" s="164" t="s">
        <v>24</v>
      </c>
      <c r="E2" s="164" t="s">
        <v>165</v>
      </c>
      <c r="F2" s="164" t="s">
        <v>174</v>
      </c>
      <c r="G2" s="164" t="s">
        <v>175</v>
      </c>
      <c r="H2" s="165" t="s">
        <v>168</v>
      </c>
      <c r="I2" s="164" t="s">
        <v>176</v>
      </c>
      <c r="J2" s="166" t="s">
        <v>177</v>
      </c>
      <c r="K2" s="166" t="s">
        <v>178</v>
      </c>
      <c r="L2" s="166" t="s">
        <v>181</v>
      </c>
      <c r="M2" s="166" t="s">
        <v>179</v>
      </c>
      <c r="N2" s="164" t="s">
        <v>180</v>
      </c>
      <c r="O2" s="164" t="s">
        <v>24</v>
      </c>
      <c r="P2" s="164" t="s">
        <v>165</v>
      </c>
      <c r="Q2" s="164" t="s">
        <v>174</v>
      </c>
      <c r="R2" s="164" t="s">
        <v>175</v>
      </c>
      <c r="S2" s="165" t="s">
        <v>168</v>
      </c>
      <c r="T2" s="164" t="s">
        <v>176</v>
      </c>
      <c r="U2" s="166" t="s">
        <v>177</v>
      </c>
      <c r="V2" s="166" t="s">
        <v>178</v>
      </c>
      <c r="W2" s="166" t="s">
        <v>181</v>
      </c>
      <c r="X2" s="166" t="s">
        <v>179</v>
      </c>
      <c r="Y2" s="164" t="s">
        <v>180</v>
      </c>
      <c r="Z2" s="164" t="s">
        <v>24</v>
      </c>
      <c r="AA2" s="164" t="s">
        <v>165</v>
      </c>
      <c r="AB2" s="164" t="s">
        <v>174</v>
      </c>
      <c r="AC2" s="164" t="s">
        <v>175</v>
      </c>
      <c r="AD2" s="165" t="s">
        <v>168</v>
      </c>
      <c r="AE2" s="164" t="s">
        <v>176</v>
      </c>
      <c r="AF2" s="166" t="s">
        <v>177</v>
      </c>
      <c r="AG2" s="166" t="s">
        <v>178</v>
      </c>
      <c r="AH2" s="166" t="s">
        <v>181</v>
      </c>
      <c r="AI2" s="166" t="s">
        <v>179</v>
      </c>
      <c r="AJ2" s="164" t="s">
        <v>180</v>
      </c>
    </row>
    <row r="3" spans="2:36" x14ac:dyDescent="0.25">
      <c r="B3" t="s">
        <v>0</v>
      </c>
      <c r="C3" s="194">
        <v>9</v>
      </c>
      <c r="D3" s="160">
        <f>+Kneller!D3</f>
        <v>4</v>
      </c>
      <c r="E3" s="161">
        <f>+Saltonstall!D3</f>
        <v>2</v>
      </c>
      <c r="F3" s="161">
        <f>+Rotsky!D3</f>
        <v>3</v>
      </c>
      <c r="G3" s="161">
        <f>+Saltonstall!D3</f>
        <v>2</v>
      </c>
      <c r="H3" s="161">
        <f>+Farmer!D3</f>
        <v>3</v>
      </c>
      <c r="I3" s="161">
        <f>+Coughlin!D3</f>
        <v>4</v>
      </c>
      <c r="J3" s="161"/>
      <c r="K3" s="12">
        <f>SUM(D3:J3)/COUNT(D3:J3)</f>
        <v>3</v>
      </c>
      <c r="L3" s="12">
        <f>_xlfn.STDEV.P(D3:J3)</f>
        <v>0.81649658092772603</v>
      </c>
      <c r="M3" s="12">
        <f>+K3*$C3</f>
        <v>27</v>
      </c>
      <c r="N3" s="12">
        <f>SUM(D3:J3)*$C3</f>
        <v>162</v>
      </c>
      <c r="O3" s="160">
        <f>+Kneller!F3</f>
        <v>5</v>
      </c>
      <c r="P3" s="161">
        <f>+Stoddard!F3</f>
        <v>5</v>
      </c>
      <c r="Q3" s="161">
        <f>+Rotsky!F3</f>
        <v>5</v>
      </c>
      <c r="R3" s="161">
        <f>+Saltonstall!F3</f>
        <v>5</v>
      </c>
      <c r="S3" s="161">
        <f>+Farmer!F3</f>
        <v>5</v>
      </c>
      <c r="T3" s="161">
        <f>+Coughlin!F3</f>
        <v>5</v>
      </c>
      <c r="U3" s="161"/>
      <c r="V3" s="12">
        <f>SUM(O3:U3)/COUNT(O3:U3)</f>
        <v>5</v>
      </c>
      <c r="W3" s="12">
        <f>_xlfn.STDEV.P(O3:U3)</f>
        <v>0</v>
      </c>
      <c r="X3" s="12">
        <f>+V3*$C3</f>
        <v>45</v>
      </c>
      <c r="Y3" s="12">
        <f>SUM(O3:U3)*$C3</f>
        <v>270</v>
      </c>
      <c r="Z3" s="160">
        <f>+Kneller!H3</f>
        <v>3</v>
      </c>
      <c r="AA3" s="161">
        <f>+Stoddard!H3</f>
        <v>1</v>
      </c>
      <c r="AB3" s="161">
        <f>+Rotsky!H3</f>
        <v>1</v>
      </c>
      <c r="AC3" s="161">
        <f>+Saltonstall!H3</f>
        <v>1</v>
      </c>
      <c r="AD3" s="161">
        <f>+Farmer!H3</f>
        <v>1</v>
      </c>
      <c r="AE3" s="161">
        <f>+Coughlin!H3</f>
        <v>2</v>
      </c>
      <c r="AF3" s="161"/>
      <c r="AG3" s="12">
        <f>SUM(Z3:AF3)/COUNT(Z3:AF3)</f>
        <v>1.5</v>
      </c>
      <c r="AH3" s="12">
        <f>_xlfn.STDEV.P(Z3:AF3)</f>
        <v>0.76376261582597338</v>
      </c>
      <c r="AI3" s="12">
        <f>+AG3*$C3</f>
        <v>13.5</v>
      </c>
      <c r="AJ3" s="12">
        <f>SUM(Z3:AF3)*$C3</f>
        <v>81</v>
      </c>
    </row>
    <row r="4" spans="2:36" x14ac:dyDescent="0.25">
      <c r="B4" t="s">
        <v>1</v>
      </c>
      <c r="C4" s="7">
        <v>12</v>
      </c>
      <c r="D4" s="160">
        <f>+Kneller!D4</f>
        <v>5</v>
      </c>
      <c r="E4" s="161">
        <f>+Saltonstall!D4</f>
        <v>5</v>
      </c>
      <c r="F4" s="161">
        <f>+Rotsky!D4</f>
        <v>5</v>
      </c>
      <c r="G4" s="161">
        <f>+Saltonstall!D4</f>
        <v>5</v>
      </c>
      <c r="H4" s="161">
        <f>+Farmer!D4</f>
        <v>5</v>
      </c>
      <c r="I4" s="161">
        <f>+Coughlin!D4</f>
        <v>5</v>
      </c>
      <c r="J4" s="161"/>
      <c r="K4" s="12">
        <f>SUM(D4:J4)/COUNT(D4:J4)</f>
        <v>5</v>
      </c>
      <c r="L4" s="12">
        <f>_xlfn.STDEV.P(D4:J4)</f>
        <v>0</v>
      </c>
      <c r="M4" s="12">
        <f>+K4*$C4</f>
        <v>60</v>
      </c>
      <c r="N4" s="12">
        <f>SUM(D4:J4)*$C4</f>
        <v>360</v>
      </c>
      <c r="O4" s="160">
        <f>+Kneller!F4</f>
        <v>5</v>
      </c>
      <c r="P4" s="161">
        <f>+Stoddard!F4</f>
        <v>5</v>
      </c>
      <c r="Q4" s="161">
        <f>+Rotsky!F4</f>
        <v>5</v>
      </c>
      <c r="R4" s="161">
        <f>+Saltonstall!F4</f>
        <v>5</v>
      </c>
      <c r="S4" s="161">
        <f>+Farmer!F4</f>
        <v>5</v>
      </c>
      <c r="T4" s="161">
        <f>+Coughlin!F4</f>
        <v>5</v>
      </c>
      <c r="U4" s="161"/>
      <c r="V4" s="12">
        <f>SUM(O4:U4)/COUNT(O4:U4)</f>
        <v>5</v>
      </c>
      <c r="W4" s="12">
        <f>_xlfn.STDEV.P(O4:U4)</f>
        <v>0</v>
      </c>
      <c r="X4" s="12">
        <f>+V4*$C4</f>
        <v>60</v>
      </c>
      <c r="Y4" s="12">
        <f>SUM(O4:U4)*$C4</f>
        <v>360</v>
      </c>
      <c r="Z4" s="160">
        <f>+Kneller!H4</f>
        <v>5</v>
      </c>
      <c r="AA4" s="161">
        <f>+Stoddard!H4</f>
        <v>3</v>
      </c>
      <c r="AB4" s="161">
        <f>+Rotsky!H4</f>
        <v>5</v>
      </c>
      <c r="AC4" s="161">
        <f>+Saltonstall!H4</f>
        <v>5</v>
      </c>
      <c r="AD4" s="161">
        <f>+Farmer!H4</f>
        <v>5</v>
      </c>
      <c r="AE4" s="161">
        <f>+Coughlin!H4</f>
        <v>5</v>
      </c>
      <c r="AF4" s="161"/>
      <c r="AG4" s="12">
        <f>SUM(Z4:AF4)/COUNT(Z4:AF4)</f>
        <v>4.666666666666667</v>
      </c>
      <c r="AH4" s="12">
        <f>_xlfn.STDEV.P(Z4:AF4)</f>
        <v>0.7453559924999299</v>
      </c>
      <c r="AI4" s="12">
        <f>+AG4*$C4</f>
        <v>56</v>
      </c>
      <c r="AJ4" s="12">
        <f>SUM(Z4:AF4)*$C4</f>
        <v>336</v>
      </c>
    </row>
    <row r="5" spans="2:36" x14ac:dyDescent="0.25">
      <c r="B5" t="s">
        <v>16</v>
      </c>
      <c r="C5" s="8"/>
      <c r="D5" s="162"/>
      <c r="E5" s="163"/>
      <c r="F5" s="163"/>
      <c r="G5" s="163"/>
      <c r="H5" s="163"/>
      <c r="I5" s="163"/>
      <c r="J5" s="163"/>
      <c r="K5" s="13"/>
      <c r="L5" s="13"/>
      <c r="M5" s="13"/>
      <c r="N5" s="13"/>
      <c r="O5" s="162"/>
      <c r="P5" s="163"/>
      <c r="Q5" s="163"/>
      <c r="R5" s="163"/>
      <c r="S5" s="163"/>
      <c r="T5" s="163"/>
      <c r="U5" s="163"/>
      <c r="V5" s="13"/>
      <c r="W5" s="13"/>
      <c r="X5" s="13"/>
      <c r="Y5" s="13"/>
      <c r="Z5" s="162"/>
      <c r="AA5" s="163"/>
      <c r="AB5" s="163"/>
      <c r="AC5" s="163"/>
      <c r="AD5" s="163"/>
      <c r="AE5" s="163"/>
      <c r="AF5" s="163"/>
      <c r="AG5" s="13"/>
      <c r="AH5" s="13"/>
      <c r="AI5" s="13"/>
      <c r="AJ5" s="13"/>
    </row>
    <row r="6" spans="2:36" x14ac:dyDescent="0.25">
      <c r="B6" s="1" t="s">
        <v>2</v>
      </c>
      <c r="C6" s="194">
        <v>6</v>
      </c>
      <c r="D6" s="160">
        <f>+Kneller!D6</f>
        <v>5</v>
      </c>
      <c r="E6" s="161">
        <f>+Saltonstall!D6</f>
        <v>4</v>
      </c>
      <c r="F6" s="161">
        <f>+Rotsky!D6</f>
        <v>5</v>
      </c>
      <c r="G6" s="161">
        <f>+Saltonstall!D6</f>
        <v>4</v>
      </c>
      <c r="H6" s="161">
        <f>+Farmer!D6</f>
        <v>5</v>
      </c>
      <c r="I6" s="161">
        <f>+Coughlin!D6</f>
        <v>3</v>
      </c>
      <c r="J6" s="161"/>
      <c r="K6" s="12">
        <f>SUM(D6:J6)/COUNT(D6:J6)</f>
        <v>4.333333333333333</v>
      </c>
      <c r="L6" s="12">
        <f>_xlfn.STDEV.P(D6:J6)</f>
        <v>0.7453559924999299</v>
      </c>
      <c r="M6" s="12">
        <f>+K6*$C6</f>
        <v>26</v>
      </c>
      <c r="N6" s="12">
        <f>SUM(D6:J6)*$C6</f>
        <v>156</v>
      </c>
      <c r="O6" s="160">
        <f>+Kneller!F6</f>
        <v>5</v>
      </c>
      <c r="P6" s="161">
        <f>+Stoddard!F6</f>
        <v>5</v>
      </c>
      <c r="Q6" s="161">
        <f>+Rotsky!F6</f>
        <v>5</v>
      </c>
      <c r="R6" s="161">
        <f>+Saltonstall!F6</f>
        <v>5</v>
      </c>
      <c r="S6" s="161">
        <f>+Farmer!F6</f>
        <v>5</v>
      </c>
      <c r="T6" s="161">
        <f>+Coughlin!F6</f>
        <v>5</v>
      </c>
      <c r="U6" s="161"/>
      <c r="V6" s="12">
        <f>SUM(O6:U6)/COUNT(O6:U6)</f>
        <v>5</v>
      </c>
      <c r="W6" s="12">
        <f>_xlfn.STDEV.P(O6:U6)</f>
        <v>0</v>
      </c>
      <c r="X6" s="12">
        <f>+V6*$C6</f>
        <v>30</v>
      </c>
      <c r="Y6" s="12">
        <f>SUM(O6:U6)*$C6</f>
        <v>180</v>
      </c>
      <c r="Z6" s="160">
        <f>+Kneller!H6</f>
        <v>5</v>
      </c>
      <c r="AA6" s="161">
        <f>+Stoddard!H6</f>
        <v>5</v>
      </c>
      <c r="AB6" s="161">
        <f>+Rotsky!H6</f>
        <v>5</v>
      </c>
      <c r="AC6" s="161">
        <f>+Saltonstall!H6</f>
        <v>5</v>
      </c>
      <c r="AD6" s="161">
        <f>+Farmer!H6</f>
        <v>5</v>
      </c>
      <c r="AE6" s="161">
        <f>+Coughlin!H6</f>
        <v>5</v>
      </c>
      <c r="AF6" s="161"/>
      <c r="AG6" s="12">
        <f>SUM(Z6:AF6)/COUNT(Z6:AF6)</f>
        <v>5</v>
      </c>
      <c r="AH6" s="12">
        <f>_xlfn.STDEV.P(Z6:AF6)</f>
        <v>0</v>
      </c>
      <c r="AI6" s="12">
        <f>+AG6*$C6</f>
        <v>30</v>
      </c>
      <c r="AJ6" s="12">
        <f>SUM(Z6:AF6)*$C6</f>
        <v>180</v>
      </c>
    </row>
    <row r="7" spans="2:36" x14ac:dyDescent="0.25">
      <c r="B7" s="1" t="s">
        <v>11</v>
      </c>
      <c r="C7" s="194">
        <v>6</v>
      </c>
      <c r="D7" s="160">
        <f>+Kneller!D7</f>
        <v>3</v>
      </c>
      <c r="E7" s="161">
        <f>+Saltonstall!D7</f>
        <v>3</v>
      </c>
      <c r="F7" s="161">
        <f>+Rotsky!D7</f>
        <v>4</v>
      </c>
      <c r="G7" s="161">
        <f>+Saltonstall!D7</f>
        <v>3</v>
      </c>
      <c r="H7" s="161">
        <f>+Farmer!D7</f>
        <v>3</v>
      </c>
      <c r="I7" s="161">
        <f>+Coughlin!D7</f>
        <v>4</v>
      </c>
      <c r="J7" s="161"/>
      <c r="K7" s="12">
        <f>SUM(D7:J7)/COUNT(D7:J7)</f>
        <v>3.3333333333333335</v>
      </c>
      <c r="L7" s="12">
        <f>_xlfn.STDEV.P(D7:J7)</f>
        <v>0.47140452079103168</v>
      </c>
      <c r="M7" s="12">
        <f>+K7*$C7</f>
        <v>20</v>
      </c>
      <c r="N7" s="12">
        <f>SUM(D7:J7)*$C7</f>
        <v>120</v>
      </c>
      <c r="O7" s="160">
        <f>+Kneller!F7</f>
        <v>3</v>
      </c>
      <c r="P7" s="161">
        <f>+Stoddard!F7</f>
        <v>5</v>
      </c>
      <c r="Q7" s="161">
        <f>+Rotsky!F7</f>
        <v>4</v>
      </c>
      <c r="R7" s="161">
        <f>+Saltonstall!F7</f>
        <v>4</v>
      </c>
      <c r="S7" s="161">
        <f>+Farmer!F7</f>
        <v>1</v>
      </c>
      <c r="T7" s="161">
        <f>+Coughlin!F7</f>
        <v>3</v>
      </c>
      <c r="U7" s="161"/>
      <c r="V7" s="12">
        <f>SUM(O7:U7)/COUNT(O7:U7)</f>
        <v>3.3333333333333335</v>
      </c>
      <c r="W7" s="12">
        <f>_xlfn.STDEV.P(O7:U7)</f>
        <v>1.247219128924647</v>
      </c>
      <c r="X7" s="12">
        <f>+V7*$C7</f>
        <v>20</v>
      </c>
      <c r="Y7" s="12">
        <f>SUM(O7:U7)*$C7</f>
        <v>120</v>
      </c>
      <c r="Z7" s="160">
        <f>+Kneller!H7</f>
        <v>5</v>
      </c>
      <c r="AA7" s="161">
        <f>+Stoddard!H7</f>
        <v>4</v>
      </c>
      <c r="AB7" s="161">
        <f>+Rotsky!H7</f>
        <v>5</v>
      </c>
      <c r="AC7" s="161">
        <f>+Saltonstall!H7</f>
        <v>5</v>
      </c>
      <c r="AD7" s="161">
        <f>+Farmer!H7</f>
        <v>5</v>
      </c>
      <c r="AE7" s="161">
        <f>+Coughlin!H7</f>
        <v>5</v>
      </c>
      <c r="AF7" s="161"/>
      <c r="AG7" s="12">
        <f>SUM(Z7:AF7)/COUNT(Z7:AF7)</f>
        <v>4.833333333333333</v>
      </c>
      <c r="AH7" s="12">
        <f>_xlfn.STDEV.P(Z7:AF7)</f>
        <v>0.372677996249965</v>
      </c>
      <c r="AI7" s="12">
        <f>+AG7*$C7</f>
        <v>29</v>
      </c>
      <c r="AJ7" s="12">
        <f>SUM(Z7:AF7)*$C7</f>
        <v>174</v>
      </c>
    </row>
    <row r="8" spans="2:36" x14ac:dyDescent="0.25">
      <c r="B8" s="1" t="s">
        <v>3</v>
      </c>
      <c r="C8" s="194">
        <v>10</v>
      </c>
      <c r="D8" s="160">
        <f>+Kneller!D8</f>
        <v>5</v>
      </c>
      <c r="E8" s="161">
        <f>+Saltonstall!D8</f>
        <v>5</v>
      </c>
      <c r="F8" s="161">
        <f>+Rotsky!D8</f>
        <v>5</v>
      </c>
      <c r="G8" s="161">
        <f>+Saltonstall!D8</f>
        <v>5</v>
      </c>
      <c r="H8" s="161">
        <f>+Farmer!D8</f>
        <v>5</v>
      </c>
      <c r="I8" s="161">
        <f>+Coughlin!D8</f>
        <v>4</v>
      </c>
      <c r="J8" s="161"/>
      <c r="K8" s="12">
        <f>SUM(D8:J8)/COUNT(D8:J8)</f>
        <v>4.833333333333333</v>
      </c>
      <c r="L8" s="12">
        <f>_xlfn.STDEV.P(D8:J8)</f>
        <v>0.37267799624996495</v>
      </c>
      <c r="M8" s="12">
        <f>+K8*$C8</f>
        <v>48.333333333333329</v>
      </c>
      <c r="N8" s="12">
        <f>SUM(D8:J8)*$C8</f>
        <v>290</v>
      </c>
      <c r="O8" s="160">
        <f>+Kneller!F8</f>
        <v>5</v>
      </c>
      <c r="P8" s="161">
        <f>+Stoddard!F8</f>
        <v>5</v>
      </c>
      <c r="Q8" s="161">
        <f>+Rotsky!F8</f>
        <v>5</v>
      </c>
      <c r="R8" s="161">
        <f>+Saltonstall!F8</f>
        <v>5</v>
      </c>
      <c r="S8" s="161">
        <f>+Farmer!F8</f>
        <v>5</v>
      </c>
      <c r="T8" s="161">
        <f>+Coughlin!F8</f>
        <v>5</v>
      </c>
      <c r="U8" s="161"/>
      <c r="V8" s="12">
        <f>SUM(O8:U8)/COUNT(O8:U8)</f>
        <v>5</v>
      </c>
      <c r="W8" s="12">
        <f>_xlfn.STDEV.P(O8:U8)</f>
        <v>0</v>
      </c>
      <c r="X8" s="12">
        <f>+V8*$C8</f>
        <v>50</v>
      </c>
      <c r="Y8" s="12">
        <f>SUM(O8:U8)*$C8</f>
        <v>300</v>
      </c>
      <c r="Z8" s="160">
        <f>+Kneller!H8</f>
        <v>5</v>
      </c>
      <c r="AA8" s="161">
        <f>+Stoddard!H8</f>
        <v>5</v>
      </c>
      <c r="AB8" s="161">
        <f>+Rotsky!H8</f>
        <v>5</v>
      </c>
      <c r="AC8" s="161">
        <f>+Saltonstall!H8</f>
        <v>4</v>
      </c>
      <c r="AD8" s="161">
        <f>+Farmer!H8</f>
        <v>5</v>
      </c>
      <c r="AE8" s="161">
        <f>+Coughlin!H8</f>
        <v>5</v>
      </c>
      <c r="AF8" s="161"/>
      <c r="AG8" s="12">
        <f>SUM(Z8:AF8)/COUNT(Z8:AF8)</f>
        <v>4.833333333333333</v>
      </c>
      <c r="AH8" s="12">
        <f>_xlfn.STDEV.P(Z8:AF8)</f>
        <v>0.37267799624996495</v>
      </c>
      <c r="AI8" s="12">
        <f>+AG8*$C8</f>
        <v>48.333333333333329</v>
      </c>
      <c r="AJ8" s="12">
        <f>SUM(Z8:AF8)*$C8</f>
        <v>290</v>
      </c>
    </row>
    <row r="9" spans="2:36" x14ac:dyDescent="0.25">
      <c r="B9" s="1" t="s">
        <v>5</v>
      </c>
      <c r="C9" s="7">
        <v>8</v>
      </c>
      <c r="D9" s="160">
        <f>+Kneller!D9</f>
        <v>5</v>
      </c>
      <c r="E9" s="161">
        <f>+Saltonstall!D9</f>
        <v>5</v>
      </c>
      <c r="F9" s="161">
        <f>+Rotsky!D9</f>
        <v>5</v>
      </c>
      <c r="G9" s="161">
        <f>+Saltonstall!D9</f>
        <v>5</v>
      </c>
      <c r="H9" s="161">
        <f>+Farmer!D9</f>
        <v>5</v>
      </c>
      <c r="I9" s="161">
        <f>+Coughlin!D9</f>
        <v>4</v>
      </c>
      <c r="J9" s="161"/>
      <c r="K9" s="12">
        <f>SUM(D9:J9)/COUNT(D9:J9)</f>
        <v>4.833333333333333</v>
      </c>
      <c r="L9" s="12">
        <f>_xlfn.STDEV.P(D9:J9)</f>
        <v>0.37267799624996495</v>
      </c>
      <c r="M9" s="12">
        <f>+K9*$C9</f>
        <v>38.666666666666664</v>
      </c>
      <c r="N9" s="12">
        <f>SUM(D9:J9)*$C9</f>
        <v>232</v>
      </c>
      <c r="O9" s="160">
        <f>+Kneller!F9</f>
        <v>5</v>
      </c>
      <c r="P9" s="161">
        <f>+Stoddard!F9</f>
        <v>5</v>
      </c>
      <c r="Q9" s="161">
        <f>+Rotsky!F9</f>
        <v>5</v>
      </c>
      <c r="R9" s="161">
        <f>+Saltonstall!F9</f>
        <v>5</v>
      </c>
      <c r="S9" s="161">
        <f>+Farmer!F9</f>
        <v>5</v>
      </c>
      <c r="T9" s="161">
        <f>+Coughlin!F9</f>
        <v>5</v>
      </c>
      <c r="U9" s="161"/>
      <c r="V9" s="12">
        <f>SUM(O9:U9)/COUNT(O9:U9)</f>
        <v>5</v>
      </c>
      <c r="W9" s="12">
        <f>_xlfn.STDEV.P(O9:U9)</f>
        <v>0</v>
      </c>
      <c r="X9" s="12">
        <f>+V9*$C9</f>
        <v>40</v>
      </c>
      <c r="Y9" s="12">
        <f>SUM(O9:U9)*$C9</f>
        <v>240</v>
      </c>
      <c r="Z9" s="160">
        <f>+Kneller!H9</f>
        <v>5</v>
      </c>
      <c r="AA9" s="161">
        <f>+Stoddard!H9</f>
        <v>5</v>
      </c>
      <c r="AB9" s="161">
        <f>+Rotsky!H9</f>
        <v>5</v>
      </c>
      <c r="AC9" s="161">
        <f>+Saltonstall!H9</f>
        <v>4</v>
      </c>
      <c r="AD9" s="161">
        <f>+Farmer!H9</f>
        <v>5</v>
      </c>
      <c r="AE9" s="161">
        <f>+Coughlin!H9</f>
        <v>4</v>
      </c>
      <c r="AF9" s="161"/>
      <c r="AG9" s="12">
        <f>SUM(Z9:AF9)/COUNT(Z9:AF9)</f>
        <v>4.666666666666667</v>
      </c>
      <c r="AH9" s="12">
        <f>_xlfn.STDEV.P(Z9:AF9)</f>
        <v>0.47140452079103168</v>
      </c>
      <c r="AI9" s="12">
        <f>+AG9*$C9</f>
        <v>37.333333333333336</v>
      </c>
      <c r="AJ9" s="12">
        <f>SUM(Z9:AF9)*$C9</f>
        <v>224</v>
      </c>
    </row>
    <row r="10" spans="2:36" x14ac:dyDescent="0.25">
      <c r="B10" t="s">
        <v>4</v>
      </c>
      <c r="C10" s="8"/>
      <c r="D10" s="162"/>
      <c r="E10" s="163"/>
      <c r="F10" s="163"/>
      <c r="G10" s="163"/>
      <c r="H10" s="163"/>
      <c r="I10" s="163"/>
      <c r="J10" s="163"/>
      <c r="K10" s="13"/>
      <c r="L10" s="13"/>
      <c r="M10" s="13"/>
      <c r="N10" s="13"/>
      <c r="O10" s="162"/>
      <c r="P10" s="163"/>
      <c r="Q10" s="163"/>
      <c r="R10" s="163"/>
      <c r="S10" s="163"/>
      <c r="T10" s="163"/>
      <c r="U10" s="163"/>
      <c r="V10" s="13"/>
      <c r="W10" s="13"/>
      <c r="X10" s="13"/>
      <c r="Y10" s="13"/>
      <c r="Z10" s="162"/>
      <c r="AA10" s="163"/>
      <c r="AB10" s="163"/>
      <c r="AC10" s="163"/>
      <c r="AD10" s="163"/>
      <c r="AE10" s="163"/>
      <c r="AF10" s="163"/>
      <c r="AG10" s="13"/>
      <c r="AH10" s="13"/>
      <c r="AI10" s="13"/>
      <c r="AJ10" s="13"/>
    </row>
    <row r="11" spans="2:36" x14ac:dyDescent="0.25">
      <c r="B11" s="1" t="s">
        <v>6</v>
      </c>
      <c r="C11" s="7">
        <v>6</v>
      </c>
      <c r="D11" s="160">
        <f>+Kneller!D11</f>
        <v>5</v>
      </c>
      <c r="E11" s="161">
        <f>+Saltonstall!D11</f>
        <v>5</v>
      </c>
      <c r="F11" s="161">
        <f>+Rotsky!D11</f>
        <v>4</v>
      </c>
      <c r="G11" s="161">
        <f>+Saltonstall!D11</f>
        <v>5</v>
      </c>
      <c r="H11" s="161">
        <f>+Farmer!D11</f>
        <v>3</v>
      </c>
      <c r="I11" s="161">
        <f>+Coughlin!D11</f>
        <v>5</v>
      </c>
      <c r="J11" s="161"/>
      <c r="K11" s="12">
        <f t="shared" ref="K11:K19" si="0">SUM(D11:J11)/COUNT(D11:J11)</f>
        <v>4.5</v>
      </c>
      <c r="L11" s="12">
        <f t="shared" ref="L11:L19" si="1">_xlfn.STDEV.P(D11:J11)</f>
        <v>0.76376261582597338</v>
      </c>
      <c r="M11" s="12">
        <f t="shared" ref="M11:M19" si="2">+K11*$C11</f>
        <v>27</v>
      </c>
      <c r="N11" s="12">
        <f t="shared" ref="N11:N19" si="3">SUM(D11:J11)*$C11</f>
        <v>162</v>
      </c>
      <c r="O11" s="160">
        <f>+Kneller!F11</f>
        <v>5</v>
      </c>
      <c r="P11" s="161">
        <f>+Stoddard!F11</f>
        <v>5</v>
      </c>
      <c r="Q11" s="161">
        <f>+Rotsky!F11</f>
        <v>4</v>
      </c>
      <c r="R11" s="161">
        <f>+Saltonstall!F11</f>
        <v>4</v>
      </c>
      <c r="S11" s="161">
        <f>+Farmer!F11</f>
        <v>3</v>
      </c>
      <c r="T11" s="161">
        <f>+Coughlin!F11</f>
        <v>5</v>
      </c>
      <c r="U11" s="161"/>
      <c r="V11" s="12">
        <f t="shared" ref="V11:V19" si="4">SUM(O11:U11)/COUNT(O11:U11)</f>
        <v>4.333333333333333</v>
      </c>
      <c r="W11" s="12">
        <f t="shared" ref="W11:W19" si="5">_xlfn.STDEV.P(O11:U11)</f>
        <v>0.7453559924999299</v>
      </c>
      <c r="X11" s="12">
        <f t="shared" ref="X11:X19" si="6">+V11*$C11</f>
        <v>26</v>
      </c>
      <c r="Y11" s="12">
        <f t="shared" ref="Y11:Y19" si="7">SUM(O11:U11)*$C11</f>
        <v>156</v>
      </c>
      <c r="Z11" s="160">
        <f>+Kneller!H11</f>
        <v>4</v>
      </c>
      <c r="AA11" s="161">
        <f>+Stoddard!H11</f>
        <v>2</v>
      </c>
      <c r="AB11" s="161">
        <f>+Rotsky!H11</f>
        <v>2</v>
      </c>
      <c r="AC11" s="161">
        <f>+Saltonstall!H11</f>
        <v>2</v>
      </c>
      <c r="AD11" s="161">
        <f>+Farmer!H11</f>
        <v>3</v>
      </c>
      <c r="AE11" s="161">
        <f>+Coughlin!H11</f>
        <v>3</v>
      </c>
      <c r="AF11" s="161"/>
      <c r="AG11" s="12">
        <f t="shared" ref="AG11:AG19" si="8">SUM(Z11:AF11)/COUNT(Z11:AF11)</f>
        <v>2.6666666666666665</v>
      </c>
      <c r="AH11" s="12">
        <f t="shared" ref="AH11:AH19" si="9">_xlfn.STDEV.P(Z11:AF11)</f>
        <v>0.7453559924999299</v>
      </c>
      <c r="AI11" s="12">
        <f t="shared" ref="AI11:AI19" si="10">+AG11*$C11</f>
        <v>16</v>
      </c>
      <c r="AJ11" s="12">
        <f t="shared" ref="AJ11:AJ19" si="11">SUM(Z11:AF11)*$C11</f>
        <v>96</v>
      </c>
    </row>
    <row r="12" spans="2:36" x14ac:dyDescent="0.25">
      <c r="B12" s="1" t="s">
        <v>7</v>
      </c>
      <c r="C12" s="7">
        <v>7</v>
      </c>
      <c r="D12" s="160">
        <f>+Kneller!D12</f>
        <v>5</v>
      </c>
      <c r="E12" s="161">
        <f>+Saltonstall!D12</f>
        <v>4</v>
      </c>
      <c r="F12" s="161">
        <f>+Rotsky!D12</f>
        <v>4</v>
      </c>
      <c r="G12" s="161">
        <f>+Saltonstall!D12</f>
        <v>4</v>
      </c>
      <c r="H12" s="161">
        <f>+Farmer!D12</f>
        <v>3</v>
      </c>
      <c r="I12" s="161">
        <f>+Coughlin!D12</f>
        <v>4</v>
      </c>
      <c r="J12" s="161"/>
      <c r="K12" s="12">
        <f t="shared" si="0"/>
        <v>4</v>
      </c>
      <c r="L12" s="12">
        <f t="shared" si="1"/>
        <v>0.57735026918962573</v>
      </c>
      <c r="M12" s="12">
        <f t="shared" si="2"/>
        <v>28</v>
      </c>
      <c r="N12" s="12">
        <f t="shared" si="3"/>
        <v>168</v>
      </c>
      <c r="O12" s="160">
        <f>+Kneller!F12</f>
        <v>5</v>
      </c>
      <c r="P12" s="161">
        <f>+Stoddard!F12</f>
        <v>5</v>
      </c>
      <c r="Q12" s="161">
        <f>+Rotsky!F12</f>
        <v>4</v>
      </c>
      <c r="R12" s="161">
        <f>+Saltonstall!F12</f>
        <v>4</v>
      </c>
      <c r="S12" s="161">
        <f>+Farmer!F12</f>
        <v>3</v>
      </c>
      <c r="T12" s="161">
        <f>+Coughlin!F12</f>
        <v>4</v>
      </c>
      <c r="U12" s="161"/>
      <c r="V12" s="12">
        <f t="shared" si="4"/>
        <v>4.166666666666667</v>
      </c>
      <c r="W12" s="12">
        <f t="shared" si="5"/>
        <v>0.68718427093627676</v>
      </c>
      <c r="X12" s="12">
        <f t="shared" si="6"/>
        <v>29.166666666666668</v>
      </c>
      <c r="Y12" s="12">
        <f t="shared" si="7"/>
        <v>175</v>
      </c>
      <c r="Z12" s="160">
        <f>+Kneller!H12</f>
        <v>5</v>
      </c>
      <c r="AA12" s="161">
        <f>+Stoddard!H12</f>
        <v>4</v>
      </c>
      <c r="AB12" s="161">
        <f>+Rotsky!H12</f>
        <v>5</v>
      </c>
      <c r="AC12" s="161">
        <f>+Saltonstall!H12</f>
        <v>3</v>
      </c>
      <c r="AD12" s="161">
        <f>+Farmer!H12</f>
        <v>5</v>
      </c>
      <c r="AE12" s="161">
        <f>+Coughlin!H12</f>
        <v>4</v>
      </c>
      <c r="AF12" s="161"/>
      <c r="AG12" s="12">
        <f t="shared" si="8"/>
        <v>4.333333333333333</v>
      </c>
      <c r="AH12" s="12">
        <f t="shared" si="9"/>
        <v>0.7453559924999299</v>
      </c>
      <c r="AI12" s="12">
        <f t="shared" si="10"/>
        <v>30.333333333333332</v>
      </c>
      <c r="AJ12" s="12">
        <f t="shared" si="11"/>
        <v>182</v>
      </c>
    </row>
    <row r="13" spans="2:36" x14ac:dyDescent="0.25">
      <c r="B13" s="1" t="s">
        <v>8</v>
      </c>
      <c r="C13" s="7">
        <v>8</v>
      </c>
      <c r="D13" s="160">
        <f>+Kneller!D13</f>
        <v>5</v>
      </c>
      <c r="E13" s="161">
        <f>+Saltonstall!D13</f>
        <v>5</v>
      </c>
      <c r="F13" s="161">
        <f>+Rotsky!D13</f>
        <v>5</v>
      </c>
      <c r="G13" s="161">
        <f>+Saltonstall!D13</f>
        <v>5</v>
      </c>
      <c r="H13" s="161">
        <f>+Farmer!D13</f>
        <v>1</v>
      </c>
      <c r="I13" s="161">
        <f>+Coughlin!D13</f>
        <v>4</v>
      </c>
      <c r="J13" s="161"/>
      <c r="K13" s="12">
        <f t="shared" si="0"/>
        <v>4.166666666666667</v>
      </c>
      <c r="L13" s="12">
        <f t="shared" si="1"/>
        <v>1.4624940645653537</v>
      </c>
      <c r="M13" s="12">
        <f t="shared" si="2"/>
        <v>33.333333333333336</v>
      </c>
      <c r="N13" s="12">
        <f t="shared" si="3"/>
        <v>200</v>
      </c>
      <c r="O13" s="160">
        <f>+Kneller!F13</f>
        <v>5</v>
      </c>
      <c r="P13" s="161">
        <f>+Stoddard!F13</f>
        <v>5</v>
      </c>
      <c r="Q13" s="161">
        <f>+Rotsky!F13</f>
        <v>5</v>
      </c>
      <c r="R13" s="161">
        <f>+Saltonstall!F13</f>
        <v>5</v>
      </c>
      <c r="S13" s="161">
        <f>+Farmer!F13</f>
        <v>1</v>
      </c>
      <c r="T13" s="161">
        <f>+Coughlin!F13</f>
        <v>4</v>
      </c>
      <c r="U13" s="161"/>
      <c r="V13" s="12">
        <f t="shared" si="4"/>
        <v>4.166666666666667</v>
      </c>
      <c r="W13" s="12">
        <f t="shared" si="5"/>
        <v>1.4624940645653537</v>
      </c>
      <c r="X13" s="12">
        <f t="shared" si="6"/>
        <v>33.333333333333336</v>
      </c>
      <c r="Y13" s="12">
        <f t="shared" si="7"/>
        <v>200</v>
      </c>
      <c r="Z13" s="160">
        <f>+Kneller!H13</f>
        <v>5</v>
      </c>
      <c r="AA13" s="161">
        <f>+Stoddard!H13</f>
        <v>5</v>
      </c>
      <c r="AB13" s="161">
        <f>+Rotsky!H13</f>
        <v>5</v>
      </c>
      <c r="AC13" s="161">
        <f>+Saltonstall!H13</f>
        <v>4</v>
      </c>
      <c r="AD13" s="161">
        <f>+Farmer!H13</f>
        <v>5</v>
      </c>
      <c r="AE13" s="161">
        <f>+Coughlin!H13</f>
        <v>4</v>
      </c>
      <c r="AF13" s="161"/>
      <c r="AG13" s="12">
        <f t="shared" si="8"/>
        <v>4.666666666666667</v>
      </c>
      <c r="AH13" s="12">
        <f t="shared" si="9"/>
        <v>0.47140452079103168</v>
      </c>
      <c r="AI13" s="12">
        <f t="shared" si="10"/>
        <v>37.333333333333336</v>
      </c>
      <c r="AJ13" s="12">
        <f t="shared" si="11"/>
        <v>224</v>
      </c>
    </row>
    <row r="14" spans="2:36" x14ac:dyDescent="0.25">
      <c r="B14" s="1" t="s">
        <v>9</v>
      </c>
      <c r="C14" s="7">
        <v>4</v>
      </c>
      <c r="D14" s="160">
        <f>+Kneller!D14</f>
        <v>5</v>
      </c>
      <c r="E14" s="161">
        <f>+Saltonstall!D14</f>
        <v>4</v>
      </c>
      <c r="F14" s="161">
        <f>+Rotsky!D14</f>
        <v>5</v>
      </c>
      <c r="G14" s="161">
        <f>+Saltonstall!D14</f>
        <v>4</v>
      </c>
      <c r="H14" s="161">
        <f>+Farmer!D14</f>
        <v>5</v>
      </c>
      <c r="I14" s="161">
        <f>+Coughlin!D14</f>
        <v>4</v>
      </c>
      <c r="J14" s="161"/>
      <c r="K14" s="12">
        <f t="shared" si="0"/>
        <v>4.5</v>
      </c>
      <c r="L14" s="12">
        <f t="shared" si="1"/>
        <v>0.5</v>
      </c>
      <c r="M14" s="12">
        <f t="shared" si="2"/>
        <v>18</v>
      </c>
      <c r="N14" s="12">
        <f t="shared" si="3"/>
        <v>108</v>
      </c>
      <c r="O14" s="160">
        <f>+Kneller!F14</f>
        <v>5</v>
      </c>
      <c r="P14" s="161">
        <f>+Stoddard!F14</f>
        <v>4</v>
      </c>
      <c r="Q14" s="161">
        <f>+Rotsky!F14</f>
        <v>5</v>
      </c>
      <c r="R14" s="161">
        <f>+Saltonstall!F14</f>
        <v>5</v>
      </c>
      <c r="S14" s="161">
        <f>+Farmer!F14</f>
        <v>5</v>
      </c>
      <c r="T14" s="161">
        <f>+Coughlin!F14</f>
        <v>5</v>
      </c>
      <c r="U14" s="161"/>
      <c r="V14" s="12">
        <f t="shared" si="4"/>
        <v>4.833333333333333</v>
      </c>
      <c r="W14" s="12">
        <f t="shared" si="5"/>
        <v>0.372677996249965</v>
      </c>
      <c r="X14" s="12">
        <f t="shared" si="6"/>
        <v>19.333333333333332</v>
      </c>
      <c r="Y14" s="12">
        <f t="shared" si="7"/>
        <v>116</v>
      </c>
      <c r="Z14" s="160">
        <f>+Kneller!H14</f>
        <v>5</v>
      </c>
      <c r="AA14" s="161">
        <f>+Stoddard!H14</f>
        <v>4</v>
      </c>
      <c r="AB14" s="161">
        <f>+Rotsky!H14</f>
        <v>5</v>
      </c>
      <c r="AC14" s="161">
        <f>+Saltonstall!H14</f>
        <v>3</v>
      </c>
      <c r="AD14" s="161">
        <f>+Farmer!H14</f>
        <v>5</v>
      </c>
      <c r="AE14" s="161">
        <f>+Coughlin!H14</f>
        <v>4</v>
      </c>
      <c r="AF14" s="161"/>
      <c r="AG14" s="12">
        <f t="shared" si="8"/>
        <v>4.333333333333333</v>
      </c>
      <c r="AH14" s="12">
        <f t="shared" si="9"/>
        <v>0.7453559924999299</v>
      </c>
      <c r="AI14" s="12">
        <f t="shared" si="10"/>
        <v>17.333333333333332</v>
      </c>
      <c r="AJ14" s="12">
        <f t="shared" si="11"/>
        <v>104</v>
      </c>
    </row>
    <row r="15" spans="2:36" x14ac:dyDescent="0.25">
      <c r="B15" s="1" t="s">
        <v>10</v>
      </c>
      <c r="C15" s="7">
        <v>5</v>
      </c>
      <c r="D15" s="160">
        <f>+Kneller!D15</f>
        <v>5</v>
      </c>
      <c r="E15" s="161">
        <f>+Saltonstall!D15</f>
        <v>5</v>
      </c>
      <c r="F15" s="161">
        <f>+Rotsky!D15</f>
        <v>3</v>
      </c>
      <c r="G15" s="161">
        <f>+Saltonstall!D15</f>
        <v>5</v>
      </c>
      <c r="H15" s="161">
        <f>+Farmer!D15</f>
        <v>5</v>
      </c>
      <c r="I15" s="161">
        <f>+Coughlin!D15</f>
        <v>4</v>
      </c>
      <c r="J15" s="161"/>
      <c r="K15" s="12">
        <f t="shared" si="0"/>
        <v>4.5</v>
      </c>
      <c r="L15" s="12">
        <f t="shared" si="1"/>
        <v>0.76376261582597338</v>
      </c>
      <c r="M15" s="12">
        <f t="shared" si="2"/>
        <v>22.5</v>
      </c>
      <c r="N15" s="12">
        <f t="shared" si="3"/>
        <v>135</v>
      </c>
      <c r="O15" s="160">
        <f>+Kneller!F15</f>
        <v>5</v>
      </c>
      <c r="P15" s="161">
        <f>+Stoddard!F15</f>
        <v>5</v>
      </c>
      <c r="Q15" s="161">
        <f>+Rotsky!F15</f>
        <v>3</v>
      </c>
      <c r="R15" s="161">
        <f>+Saltonstall!F15</f>
        <v>5</v>
      </c>
      <c r="S15" s="161">
        <f>+Farmer!F15</f>
        <v>5</v>
      </c>
      <c r="T15" s="161">
        <f>+Coughlin!F15</f>
        <v>4</v>
      </c>
      <c r="U15" s="161"/>
      <c r="V15" s="12">
        <f t="shared" si="4"/>
        <v>4.5</v>
      </c>
      <c r="W15" s="12">
        <f t="shared" si="5"/>
        <v>0.76376261582597338</v>
      </c>
      <c r="X15" s="12">
        <f t="shared" si="6"/>
        <v>22.5</v>
      </c>
      <c r="Y15" s="12">
        <f t="shared" si="7"/>
        <v>135</v>
      </c>
      <c r="Z15" s="160">
        <f>+Kneller!H15</f>
        <v>5</v>
      </c>
      <c r="AA15" s="161">
        <f>+Stoddard!H15</f>
        <v>5</v>
      </c>
      <c r="AB15" s="161">
        <f>+Rotsky!H15</f>
        <v>3</v>
      </c>
      <c r="AC15" s="161">
        <f>+Saltonstall!H15</f>
        <v>2</v>
      </c>
      <c r="AD15" s="161">
        <f>+Farmer!H15</f>
        <v>5</v>
      </c>
      <c r="AE15" s="161">
        <f>+Coughlin!H15</f>
        <v>4</v>
      </c>
      <c r="AF15" s="161"/>
      <c r="AG15" s="12">
        <f t="shared" si="8"/>
        <v>4</v>
      </c>
      <c r="AH15" s="12">
        <f t="shared" si="9"/>
        <v>1.1547005383792515</v>
      </c>
      <c r="AI15" s="12">
        <f t="shared" si="10"/>
        <v>20</v>
      </c>
      <c r="AJ15" s="12">
        <f t="shared" si="11"/>
        <v>120</v>
      </c>
    </row>
    <row r="16" spans="2:36" x14ac:dyDescent="0.25">
      <c r="B16" s="1" t="s">
        <v>13</v>
      </c>
      <c r="C16" s="194">
        <v>5</v>
      </c>
      <c r="D16" s="160">
        <f>+Kneller!D16</f>
        <v>5</v>
      </c>
      <c r="E16" s="161">
        <f>+Saltonstall!D16</f>
        <v>5</v>
      </c>
      <c r="F16" s="161">
        <f>+Rotsky!D16</f>
        <v>5</v>
      </c>
      <c r="G16" s="161">
        <f>+Saltonstall!D16</f>
        <v>5</v>
      </c>
      <c r="H16" s="161">
        <f>+Farmer!D16</f>
        <v>5</v>
      </c>
      <c r="I16" s="161">
        <f>+Coughlin!D16</f>
        <v>3</v>
      </c>
      <c r="J16" s="161"/>
      <c r="K16" s="12">
        <f t="shared" si="0"/>
        <v>4.666666666666667</v>
      </c>
      <c r="L16" s="12">
        <f t="shared" si="1"/>
        <v>0.7453559924999299</v>
      </c>
      <c r="M16" s="12">
        <f t="shared" si="2"/>
        <v>23.333333333333336</v>
      </c>
      <c r="N16" s="12">
        <f t="shared" si="3"/>
        <v>140</v>
      </c>
      <c r="O16" s="160">
        <f>+Kneller!F16</f>
        <v>5</v>
      </c>
      <c r="P16" s="161">
        <f>+Stoddard!F16</f>
        <v>5</v>
      </c>
      <c r="Q16" s="161">
        <f>+Rotsky!F16</f>
        <v>5</v>
      </c>
      <c r="R16" s="161">
        <f>+Saltonstall!F16</f>
        <v>5</v>
      </c>
      <c r="S16" s="161">
        <f>+Farmer!F16</f>
        <v>5</v>
      </c>
      <c r="T16" s="161">
        <f>+Coughlin!F16</f>
        <v>4</v>
      </c>
      <c r="U16" s="161"/>
      <c r="V16" s="12">
        <f t="shared" si="4"/>
        <v>4.833333333333333</v>
      </c>
      <c r="W16" s="12">
        <f t="shared" si="5"/>
        <v>0.37267799624996495</v>
      </c>
      <c r="X16" s="12">
        <f t="shared" si="6"/>
        <v>24.166666666666664</v>
      </c>
      <c r="Y16" s="12">
        <f t="shared" si="7"/>
        <v>145</v>
      </c>
      <c r="Z16" s="160">
        <f>+Kneller!H16</f>
        <v>5</v>
      </c>
      <c r="AA16" s="161">
        <f>+Stoddard!H16</f>
        <v>5</v>
      </c>
      <c r="AB16" s="161">
        <f>+Rotsky!H16</f>
        <v>5</v>
      </c>
      <c r="AC16" s="161">
        <f>+Saltonstall!H16</f>
        <v>5</v>
      </c>
      <c r="AD16" s="161">
        <f>+Farmer!H16</f>
        <v>5</v>
      </c>
      <c r="AE16" s="161">
        <f>+Coughlin!H16</f>
        <v>4</v>
      </c>
      <c r="AF16" s="161"/>
      <c r="AG16" s="12">
        <f t="shared" si="8"/>
        <v>4.833333333333333</v>
      </c>
      <c r="AH16" s="12">
        <f t="shared" si="9"/>
        <v>0.37267799624996495</v>
      </c>
      <c r="AI16" s="12">
        <f t="shared" si="10"/>
        <v>24.166666666666664</v>
      </c>
      <c r="AJ16" s="12">
        <f t="shared" si="11"/>
        <v>145</v>
      </c>
    </row>
    <row r="17" spans="2:36" x14ac:dyDescent="0.25">
      <c r="B17" t="s">
        <v>14</v>
      </c>
      <c r="C17" s="7">
        <v>5</v>
      </c>
      <c r="D17" s="160">
        <f>+Kneller!D17</f>
        <v>5</v>
      </c>
      <c r="E17" s="161">
        <f>+Saltonstall!D17</f>
        <v>4</v>
      </c>
      <c r="F17" s="161">
        <f>+Rotsky!D17</f>
        <v>5</v>
      </c>
      <c r="G17" s="161">
        <f>+Saltonstall!D17</f>
        <v>4</v>
      </c>
      <c r="H17" s="161">
        <f>+Farmer!D17</f>
        <v>3</v>
      </c>
      <c r="I17" s="161">
        <f>+Coughlin!D17</f>
        <v>4</v>
      </c>
      <c r="J17" s="161"/>
      <c r="K17" s="12">
        <f t="shared" si="0"/>
        <v>4.166666666666667</v>
      </c>
      <c r="L17" s="12">
        <f t="shared" si="1"/>
        <v>0.68718427093627676</v>
      </c>
      <c r="M17" s="12">
        <f t="shared" si="2"/>
        <v>20.833333333333336</v>
      </c>
      <c r="N17" s="12">
        <f t="shared" si="3"/>
        <v>125</v>
      </c>
      <c r="O17" s="160">
        <f>+Kneller!F17</f>
        <v>5</v>
      </c>
      <c r="P17" s="161">
        <f>+Stoddard!F17</f>
        <v>5</v>
      </c>
      <c r="Q17" s="161">
        <f>+Rotsky!F17</f>
        <v>5</v>
      </c>
      <c r="R17" s="161">
        <f>+Saltonstall!F17</f>
        <v>5</v>
      </c>
      <c r="S17" s="161">
        <f>+Farmer!F17</f>
        <v>3</v>
      </c>
      <c r="T17" s="161">
        <f>+Coughlin!F17</f>
        <v>4</v>
      </c>
      <c r="U17" s="161"/>
      <c r="V17" s="12">
        <f t="shared" si="4"/>
        <v>4.5</v>
      </c>
      <c r="W17" s="12">
        <f t="shared" si="5"/>
        <v>0.76376261582597338</v>
      </c>
      <c r="X17" s="12">
        <f t="shared" si="6"/>
        <v>22.5</v>
      </c>
      <c r="Y17" s="12">
        <f t="shared" si="7"/>
        <v>135</v>
      </c>
      <c r="Z17" s="160">
        <f>+Kneller!H17</f>
        <v>5</v>
      </c>
      <c r="AA17" s="161">
        <f>+Stoddard!H17</f>
        <v>5</v>
      </c>
      <c r="AB17" s="161">
        <f>+Rotsky!H17</f>
        <v>5</v>
      </c>
      <c r="AC17" s="161">
        <f>+Saltonstall!H17</f>
        <v>4</v>
      </c>
      <c r="AD17" s="161">
        <f>+Farmer!H17</f>
        <v>5</v>
      </c>
      <c r="AE17" s="161">
        <f>+Coughlin!H17</f>
        <v>4</v>
      </c>
      <c r="AF17" s="161"/>
      <c r="AG17" s="12">
        <f t="shared" si="8"/>
        <v>4.666666666666667</v>
      </c>
      <c r="AH17" s="12">
        <f t="shared" si="9"/>
        <v>0.47140452079103168</v>
      </c>
      <c r="AI17" s="12">
        <f t="shared" si="10"/>
        <v>23.333333333333336</v>
      </c>
      <c r="AJ17" s="12">
        <f t="shared" si="11"/>
        <v>140</v>
      </c>
    </row>
    <row r="18" spans="2:36" x14ac:dyDescent="0.25">
      <c r="B18" t="s">
        <v>12</v>
      </c>
      <c r="C18" s="194">
        <v>5</v>
      </c>
      <c r="D18" s="160">
        <f>+Kneller!D18</f>
        <v>5</v>
      </c>
      <c r="E18" s="161">
        <f>+Saltonstall!D18</f>
        <v>5</v>
      </c>
      <c r="F18" s="161">
        <f>+Rotsky!D18</f>
        <v>5</v>
      </c>
      <c r="G18" s="161">
        <f>+Saltonstall!D18</f>
        <v>5</v>
      </c>
      <c r="H18" s="161">
        <f>+Farmer!D18</f>
        <v>5</v>
      </c>
      <c r="I18" s="161">
        <f>+Coughlin!D18</f>
        <v>4</v>
      </c>
      <c r="J18" s="161"/>
      <c r="K18" s="12">
        <f t="shared" si="0"/>
        <v>4.833333333333333</v>
      </c>
      <c r="L18" s="12">
        <f t="shared" si="1"/>
        <v>0.37267799624996495</v>
      </c>
      <c r="M18" s="12">
        <f t="shared" si="2"/>
        <v>24.166666666666664</v>
      </c>
      <c r="N18" s="12">
        <f t="shared" si="3"/>
        <v>145</v>
      </c>
      <c r="O18" s="160">
        <f>+Kneller!F18</f>
        <v>3</v>
      </c>
      <c r="P18" s="161">
        <f>+Stoddard!F18</f>
        <v>5</v>
      </c>
      <c r="Q18" s="161">
        <f>+Rotsky!F18</f>
        <v>5</v>
      </c>
      <c r="R18" s="161">
        <f>+Saltonstall!F18</f>
        <v>4</v>
      </c>
      <c r="S18" s="161">
        <f>+Farmer!F18</f>
        <v>5</v>
      </c>
      <c r="T18" s="161">
        <f>+Coughlin!F18</f>
        <v>4</v>
      </c>
      <c r="U18" s="161"/>
      <c r="V18" s="12">
        <f t="shared" si="4"/>
        <v>4.333333333333333</v>
      </c>
      <c r="W18" s="12">
        <f t="shared" si="5"/>
        <v>0.7453559924999299</v>
      </c>
      <c r="X18" s="12">
        <f t="shared" si="6"/>
        <v>21.666666666666664</v>
      </c>
      <c r="Y18" s="12">
        <f t="shared" si="7"/>
        <v>130</v>
      </c>
      <c r="Z18" s="160">
        <f>+Kneller!H18</f>
        <v>5</v>
      </c>
      <c r="AA18" s="161">
        <f>+Stoddard!H18</f>
        <v>5</v>
      </c>
      <c r="AB18" s="161">
        <f>+Rotsky!H18</f>
        <v>5</v>
      </c>
      <c r="AC18" s="161">
        <f>+Saltonstall!H18</f>
        <v>5</v>
      </c>
      <c r="AD18" s="161">
        <f>+Farmer!H18</f>
        <v>5</v>
      </c>
      <c r="AE18" s="161">
        <f>+Coughlin!H18</f>
        <v>4</v>
      </c>
      <c r="AF18" s="161"/>
      <c r="AG18" s="12">
        <f t="shared" si="8"/>
        <v>4.833333333333333</v>
      </c>
      <c r="AH18" s="12">
        <f t="shared" si="9"/>
        <v>0.37267799624996495</v>
      </c>
      <c r="AI18" s="12">
        <f t="shared" si="10"/>
        <v>24.166666666666664</v>
      </c>
      <c r="AJ18" s="12">
        <f t="shared" si="11"/>
        <v>145</v>
      </c>
    </row>
    <row r="19" spans="2:36" x14ac:dyDescent="0.25">
      <c r="B19" s="2" t="s">
        <v>17</v>
      </c>
      <c r="C19" s="194">
        <v>4</v>
      </c>
      <c r="D19" s="160">
        <f>+Kneller!D19</f>
        <v>4</v>
      </c>
      <c r="E19" s="161">
        <f>+Saltonstall!D19</f>
        <v>2</v>
      </c>
      <c r="F19" s="161">
        <f>+Rotsky!D19</f>
        <v>3</v>
      </c>
      <c r="G19" s="161">
        <f>+Saltonstall!D19</f>
        <v>2</v>
      </c>
      <c r="H19" s="161">
        <f>+Farmer!D19</f>
        <v>1</v>
      </c>
      <c r="I19" s="161">
        <f>+Coughlin!D19</f>
        <v>0</v>
      </c>
      <c r="J19" s="161"/>
      <c r="K19" s="12">
        <f t="shared" si="0"/>
        <v>2</v>
      </c>
      <c r="L19" s="12">
        <f t="shared" si="1"/>
        <v>1.2909944487358056</v>
      </c>
      <c r="M19" s="12">
        <f t="shared" si="2"/>
        <v>8</v>
      </c>
      <c r="N19" s="12">
        <f t="shared" si="3"/>
        <v>48</v>
      </c>
      <c r="O19" s="160">
        <f>+Kneller!F19</f>
        <v>3</v>
      </c>
      <c r="P19" s="161">
        <f>+Stoddard!F19</f>
        <v>0</v>
      </c>
      <c r="Q19" s="161">
        <f>+Rotsky!F19</f>
        <v>0</v>
      </c>
      <c r="R19" s="161">
        <f>+Saltonstall!F19</f>
        <v>0</v>
      </c>
      <c r="S19" s="161">
        <f>+Farmer!F19</f>
        <v>1</v>
      </c>
      <c r="T19" s="161">
        <f>+Coughlin!F19</f>
        <v>0</v>
      </c>
      <c r="U19" s="161"/>
      <c r="V19" s="12">
        <f t="shared" si="4"/>
        <v>0.66666666666666663</v>
      </c>
      <c r="W19" s="12">
        <f t="shared" si="5"/>
        <v>1.1055415967851334</v>
      </c>
      <c r="X19" s="12">
        <f t="shared" si="6"/>
        <v>2.6666666666666665</v>
      </c>
      <c r="Y19" s="12">
        <f t="shared" si="7"/>
        <v>16</v>
      </c>
      <c r="Z19" s="160">
        <f>+Kneller!H19</f>
        <v>5</v>
      </c>
      <c r="AA19" s="161">
        <f>+Stoddard!H19</f>
        <v>0</v>
      </c>
      <c r="AB19" s="161">
        <f>+Rotsky!H19</f>
        <v>4</v>
      </c>
      <c r="AC19" s="161">
        <f>+Saltonstall!H19</f>
        <v>4</v>
      </c>
      <c r="AD19" s="161">
        <f>+Farmer!H19</f>
        <v>5</v>
      </c>
      <c r="AE19" s="161">
        <f>+Coughlin!H19</f>
        <v>0</v>
      </c>
      <c r="AF19" s="161"/>
      <c r="AG19" s="12">
        <f t="shared" si="8"/>
        <v>3</v>
      </c>
      <c r="AH19" s="12">
        <f t="shared" si="9"/>
        <v>2.1602468994692869</v>
      </c>
      <c r="AI19" s="12">
        <f t="shared" si="10"/>
        <v>12</v>
      </c>
      <c r="AJ19" s="12">
        <f t="shared" si="11"/>
        <v>72</v>
      </c>
    </row>
    <row r="20" spans="2:36" x14ac:dyDescent="0.25">
      <c r="D20" s="167">
        <f>+D3*$C3+D4*$C4+D6*$C6+D7*$C7+D8*$C8+D9*$C9+D11*$C11+D12*$C12+D13*$C13+D14*$C14+D15*$C15+D16*$C16+D17*$C17+D18*$C18+D19*$C19</f>
        <v>475</v>
      </c>
      <c r="E20" s="167">
        <f t="shared" ref="E20:I20" si="12">+E3*$C3+E4*$C4+E6*$C6+E7*$C7+E8*$C8+E9*$C9+E11*$C11+E12*$C12+E13*$C13+E14*$C14+E15*$C15+E16*$C16+E17*$C17+E18*$C18+E19*$C19</f>
        <v>427</v>
      </c>
      <c r="F20" s="167">
        <f t="shared" si="12"/>
        <v>445</v>
      </c>
      <c r="G20" s="167">
        <f t="shared" si="12"/>
        <v>427</v>
      </c>
      <c r="H20" s="167">
        <f t="shared" si="12"/>
        <v>386</v>
      </c>
      <c r="I20" s="167">
        <f t="shared" si="12"/>
        <v>391</v>
      </c>
      <c r="J20" s="159"/>
      <c r="K20" s="158"/>
      <c r="L20" s="158"/>
      <c r="M20" s="14">
        <f>SUM(M3:M19)</f>
        <v>425.16666666666663</v>
      </c>
      <c r="N20" s="14">
        <f>SUM(N3:N19)</f>
        <v>2551</v>
      </c>
      <c r="O20" s="168">
        <f t="shared" ref="O20:T20" si="13">+O3*$C3+O4*$C4+O6*$C6+O7*$C7+O8*$C8+O9*$C9+O11*$C11+O12*$C12+O13*$C13+O14*$C14+O15*$C15+O16*$C16+O17*$C17+O18*$C18+O19*$C19</f>
        <v>470</v>
      </c>
      <c r="P20" s="167">
        <f t="shared" si="13"/>
        <v>476</v>
      </c>
      <c r="Q20" s="167">
        <f t="shared" si="13"/>
        <v>451</v>
      </c>
      <c r="R20" s="167">
        <f t="shared" si="13"/>
        <v>456</v>
      </c>
      <c r="S20" s="167">
        <f t="shared" si="13"/>
        <v>392</v>
      </c>
      <c r="T20" s="167">
        <f t="shared" si="13"/>
        <v>433</v>
      </c>
      <c r="U20" s="159"/>
      <c r="V20" s="158"/>
      <c r="W20" s="158"/>
      <c r="X20" s="14">
        <f>SUM(X3:X19)</f>
        <v>446.33333333333337</v>
      </c>
      <c r="Y20" s="14">
        <f>SUM(Y3:Y19)</f>
        <v>2678</v>
      </c>
      <c r="Z20" s="169">
        <f t="shared" ref="Z20:AE20" si="14">+Z3*$C3+Z4*$C4+Z6*$C6+Z7*$C7+Z8*$C8+Z9*$C9+Z11*$C11+Z12*$C12+Z13*$C13+Z14*$C14+Z15*$C15+Z16*$C16+Z17*$C17+Z18*$C18+Z19*$C19</f>
        <v>476</v>
      </c>
      <c r="AA20" s="167">
        <f t="shared" si="14"/>
        <v>385</v>
      </c>
      <c r="AB20" s="167">
        <f t="shared" si="14"/>
        <v>432</v>
      </c>
      <c r="AC20" s="167">
        <f t="shared" si="14"/>
        <v>374</v>
      </c>
      <c r="AD20" s="167">
        <f t="shared" si="14"/>
        <v>452</v>
      </c>
      <c r="AE20" s="167">
        <f t="shared" si="14"/>
        <v>394</v>
      </c>
      <c r="AF20" s="159"/>
      <c r="AG20" s="158"/>
      <c r="AH20" s="158"/>
      <c r="AI20" s="14">
        <f>SUM(AI3:AI19)</f>
        <v>418.83333333333331</v>
      </c>
      <c r="AJ20" s="14">
        <f>SUM(AJ3:AJ19)</f>
        <v>2513</v>
      </c>
    </row>
    <row r="21" spans="2:36" x14ac:dyDescent="0.25">
      <c r="D21" s="176" t="s">
        <v>182</v>
      </c>
      <c r="E21" s="177"/>
      <c r="F21" s="177"/>
      <c r="G21" s="177"/>
      <c r="H21" s="177"/>
      <c r="I21" s="178"/>
      <c r="O21" s="176" t="s">
        <v>182</v>
      </c>
      <c r="P21" s="177"/>
      <c r="Q21" s="177"/>
      <c r="R21" s="177"/>
      <c r="S21" s="177"/>
      <c r="T21" s="178"/>
      <c r="Z21" s="176" t="s">
        <v>182</v>
      </c>
      <c r="AA21" s="177"/>
      <c r="AB21" s="177"/>
      <c r="AC21" s="177"/>
      <c r="AD21" s="177"/>
      <c r="AE21" s="178"/>
    </row>
    <row r="22" spans="2:36" ht="18.75" x14ac:dyDescent="0.3">
      <c r="D22" s="170" t="s">
        <v>20</v>
      </c>
      <c r="E22" s="171"/>
      <c r="F22" s="171"/>
      <c r="G22" s="171"/>
      <c r="H22" s="171"/>
      <c r="I22" s="171"/>
      <c r="J22" s="171"/>
      <c r="K22" s="171"/>
      <c r="L22" s="171"/>
      <c r="M22" s="171"/>
      <c r="N22" s="172"/>
      <c r="O22" s="173" t="s">
        <v>21</v>
      </c>
      <c r="P22" s="174"/>
      <c r="Q22" s="174"/>
      <c r="R22" s="174"/>
      <c r="S22" s="174"/>
      <c r="T22" s="174"/>
      <c r="U22" s="174"/>
      <c r="V22" s="174"/>
      <c r="W22" s="174"/>
      <c r="X22" s="174"/>
      <c r="Y22" s="175"/>
      <c r="Z22" s="170" t="s">
        <v>22</v>
      </c>
      <c r="AA22" s="171"/>
      <c r="AB22" s="171"/>
      <c r="AC22" s="171"/>
      <c r="AD22" s="171"/>
      <c r="AE22" s="171"/>
      <c r="AF22" s="171"/>
      <c r="AG22" s="171"/>
      <c r="AH22" s="171"/>
      <c r="AI22" s="171"/>
      <c r="AJ22" s="172"/>
    </row>
    <row r="23" spans="2:36" x14ac:dyDescent="0.25"/>
    <row r="24" spans="2:36" x14ac:dyDescent="0.25"/>
    <row r="25" spans="2:36" x14ac:dyDescent="0.25"/>
    <row r="26" spans="2:36" x14ac:dyDescent="0.25"/>
    <row r="27" spans="2:36" x14ac:dyDescent="0.25"/>
    <row r="28" spans="2:36" x14ac:dyDescent="0.25"/>
    <row r="29" spans="2:36" x14ac:dyDescent="0.25"/>
    <row r="30" spans="2:36" x14ac:dyDescent="0.25"/>
    <row r="31" spans="2:36" x14ac:dyDescent="0.25"/>
    <row r="32" spans="2:36" x14ac:dyDescent="0.25"/>
    <row r="33" x14ac:dyDescent="0.25"/>
    <row r="34" x14ac:dyDescent="0.25"/>
    <row r="35" x14ac:dyDescent="0.25"/>
    <row r="36" ht="129" customHeight="1" x14ac:dyDescent="0.25"/>
  </sheetData>
  <sheetProtection selectLockedCells="1"/>
  <mergeCells count="9">
    <mergeCell ref="D22:N22"/>
    <mergeCell ref="O22:Y22"/>
    <mergeCell ref="Z22:AJ22"/>
    <mergeCell ref="D1:N1"/>
    <mergeCell ref="O1:Y1"/>
    <mergeCell ref="Z1:AJ1"/>
    <mergeCell ref="D21:I21"/>
    <mergeCell ref="O21:T21"/>
    <mergeCell ref="Z21:AE21"/>
  </mergeCells>
  <conditionalFormatting sqref="L3">
    <cfRule type="colorScale" priority="237">
      <colorScale>
        <cfvo type="min"/>
        <cfvo type="percentile" val="50"/>
        <cfvo type="max"/>
        <color rgb="FFF8696B"/>
        <color rgb="FFFFEB84"/>
        <color rgb="FF63BE7B"/>
      </colorScale>
    </cfRule>
    <cfRule type="colorScale" priority="231">
      <colorScale>
        <cfvo type="min"/>
        <cfvo type="num" val="0.5"/>
        <cfvo type="max"/>
        <color rgb="FFF8696B"/>
        <color rgb="FFFFEB84"/>
        <color rgb="FF63BE7B"/>
      </colorScale>
    </cfRule>
    <cfRule type="colorScale" priority="230">
      <colorScale>
        <cfvo type="num" val="0"/>
        <cfvo type="num" val="0.5"/>
        <cfvo type="num" val="1"/>
        <color rgb="FFF8696B"/>
        <color rgb="FFFFEB84"/>
        <color rgb="FF63BE7B"/>
      </colorScale>
    </cfRule>
    <cfRule type="colorScale" priority="214">
      <colorScale>
        <cfvo type="num" val="0"/>
        <cfvo type="num" val="0.5"/>
        <cfvo type="num" val="1"/>
        <color rgb="FF99FF99"/>
        <color rgb="FFFFEB84"/>
        <color rgb="FFFFB7FF"/>
      </colorScale>
    </cfRule>
  </conditionalFormatting>
  <conditionalFormatting sqref="L4">
    <cfRule type="colorScale" priority="210">
      <colorScale>
        <cfvo type="num" val="0"/>
        <cfvo type="num" val="0.5"/>
        <cfvo type="num" val="1"/>
        <color rgb="FF99FF99"/>
        <color rgb="FFFFEB84"/>
        <color rgb="FFFFB7FF"/>
      </colorScale>
    </cfRule>
    <cfRule type="colorScale" priority="211">
      <colorScale>
        <cfvo type="num" val="0"/>
        <cfvo type="num" val="0.5"/>
        <cfvo type="num" val="1"/>
        <color rgb="FFF8696B"/>
        <color rgb="FFFFEB84"/>
        <color rgb="FF63BE7B"/>
      </colorScale>
    </cfRule>
    <cfRule type="colorScale" priority="212">
      <colorScale>
        <cfvo type="min"/>
        <cfvo type="num" val="0.5"/>
        <cfvo type="max"/>
        <color rgb="FFF8696B"/>
        <color rgb="FFFFEB84"/>
        <color rgb="FF63BE7B"/>
      </colorScale>
    </cfRule>
    <cfRule type="colorScale" priority="213">
      <colorScale>
        <cfvo type="min"/>
        <cfvo type="percentile" val="50"/>
        <cfvo type="max"/>
        <color rgb="FFF8696B"/>
        <color rgb="FFFFEB84"/>
        <color rgb="FF63BE7B"/>
      </colorScale>
    </cfRule>
  </conditionalFormatting>
  <conditionalFormatting sqref="L6">
    <cfRule type="colorScale" priority="206">
      <colorScale>
        <cfvo type="num" val="0"/>
        <cfvo type="num" val="0.5"/>
        <cfvo type="num" val="1"/>
        <color rgb="FF99FF99"/>
        <color rgb="FFFFEB84"/>
        <color rgb="FFFFB7FF"/>
      </colorScale>
    </cfRule>
    <cfRule type="colorScale" priority="207">
      <colorScale>
        <cfvo type="num" val="0"/>
        <cfvo type="num" val="0.5"/>
        <cfvo type="num" val="1"/>
        <color rgb="FFF8696B"/>
        <color rgb="FFFFEB84"/>
        <color rgb="FF63BE7B"/>
      </colorScale>
    </cfRule>
    <cfRule type="colorScale" priority="208">
      <colorScale>
        <cfvo type="min"/>
        <cfvo type="num" val="0.5"/>
        <cfvo type="max"/>
        <color rgb="FFF8696B"/>
        <color rgb="FFFFEB84"/>
        <color rgb="FF63BE7B"/>
      </colorScale>
    </cfRule>
    <cfRule type="colorScale" priority="209">
      <colorScale>
        <cfvo type="min"/>
        <cfvo type="percentile" val="50"/>
        <cfvo type="max"/>
        <color rgb="FFF8696B"/>
        <color rgb="FFFFEB84"/>
        <color rgb="FF63BE7B"/>
      </colorScale>
    </cfRule>
  </conditionalFormatting>
  <conditionalFormatting sqref="L7">
    <cfRule type="colorScale" priority="202">
      <colorScale>
        <cfvo type="num" val="0"/>
        <cfvo type="num" val="0.5"/>
        <cfvo type="num" val="1"/>
        <color rgb="FF99FF99"/>
        <color rgb="FFFFEB84"/>
        <color rgb="FFFFB7FF"/>
      </colorScale>
    </cfRule>
    <cfRule type="colorScale" priority="203">
      <colorScale>
        <cfvo type="num" val="0"/>
        <cfvo type="num" val="0.5"/>
        <cfvo type="num" val="1"/>
        <color rgb="FFF8696B"/>
        <color rgb="FFFFEB84"/>
        <color rgb="FF63BE7B"/>
      </colorScale>
    </cfRule>
    <cfRule type="colorScale" priority="204">
      <colorScale>
        <cfvo type="min"/>
        <cfvo type="num" val="0.5"/>
        <cfvo type="max"/>
        <color rgb="FFF8696B"/>
        <color rgb="FFFFEB84"/>
        <color rgb="FF63BE7B"/>
      </colorScale>
    </cfRule>
    <cfRule type="colorScale" priority="205">
      <colorScale>
        <cfvo type="min"/>
        <cfvo type="percentile" val="50"/>
        <cfvo type="max"/>
        <color rgb="FFF8696B"/>
        <color rgb="FFFFEB84"/>
        <color rgb="FF63BE7B"/>
      </colorScale>
    </cfRule>
  </conditionalFormatting>
  <conditionalFormatting sqref="L8">
    <cfRule type="colorScale" priority="198">
      <colorScale>
        <cfvo type="num" val="0"/>
        <cfvo type="num" val="0.5"/>
        <cfvo type="num" val="1"/>
        <color rgb="FF99FF99"/>
        <color rgb="FFFFEB84"/>
        <color rgb="FFFFB7FF"/>
      </colorScale>
    </cfRule>
    <cfRule type="colorScale" priority="199">
      <colorScale>
        <cfvo type="num" val="0"/>
        <cfvo type="num" val="0.5"/>
        <cfvo type="num" val="1"/>
        <color rgb="FFF8696B"/>
        <color rgb="FFFFEB84"/>
        <color rgb="FF63BE7B"/>
      </colorScale>
    </cfRule>
    <cfRule type="colorScale" priority="200">
      <colorScale>
        <cfvo type="min"/>
        <cfvo type="num" val="0.5"/>
        <cfvo type="max"/>
        <color rgb="FFF8696B"/>
        <color rgb="FFFFEB84"/>
        <color rgb="FF63BE7B"/>
      </colorScale>
    </cfRule>
    <cfRule type="colorScale" priority="201">
      <colorScale>
        <cfvo type="min"/>
        <cfvo type="percentile" val="50"/>
        <cfvo type="max"/>
        <color rgb="FFF8696B"/>
        <color rgb="FFFFEB84"/>
        <color rgb="FF63BE7B"/>
      </colorScale>
    </cfRule>
  </conditionalFormatting>
  <conditionalFormatting sqref="L9">
    <cfRule type="colorScale" priority="194">
      <colorScale>
        <cfvo type="num" val="0"/>
        <cfvo type="num" val="0.5"/>
        <cfvo type="num" val="1"/>
        <color rgb="FF99FF99"/>
        <color rgb="FFFFEB84"/>
        <color rgb="FFFFB7FF"/>
      </colorScale>
    </cfRule>
    <cfRule type="colorScale" priority="195">
      <colorScale>
        <cfvo type="num" val="0"/>
        <cfvo type="num" val="0.5"/>
        <cfvo type="num" val="1"/>
        <color rgb="FFF8696B"/>
        <color rgb="FFFFEB84"/>
        <color rgb="FF63BE7B"/>
      </colorScale>
    </cfRule>
    <cfRule type="colorScale" priority="196">
      <colorScale>
        <cfvo type="min"/>
        <cfvo type="num" val="0.5"/>
        <cfvo type="max"/>
        <color rgb="FFF8696B"/>
        <color rgb="FFFFEB84"/>
        <color rgb="FF63BE7B"/>
      </colorScale>
    </cfRule>
    <cfRule type="colorScale" priority="197">
      <colorScale>
        <cfvo type="min"/>
        <cfvo type="percentile" val="50"/>
        <cfvo type="max"/>
        <color rgb="FFF8696B"/>
        <color rgb="FFFFEB84"/>
        <color rgb="FF63BE7B"/>
      </colorScale>
    </cfRule>
  </conditionalFormatting>
  <conditionalFormatting sqref="L11">
    <cfRule type="colorScale" priority="190">
      <colorScale>
        <cfvo type="num" val="0"/>
        <cfvo type="num" val="0.5"/>
        <cfvo type="num" val="1"/>
        <color rgb="FF99FF99"/>
        <color rgb="FFFFEB84"/>
        <color rgb="FFFFB7FF"/>
      </colorScale>
    </cfRule>
    <cfRule type="colorScale" priority="191">
      <colorScale>
        <cfvo type="num" val="0"/>
        <cfvo type="num" val="0.5"/>
        <cfvo type="num" val="1"/>
        <color rgb="FFF8696B"/>
        <color rgb="FFFFEB84"/>
        <color rgb="FF63BE7B"/>
      </colorScale>
    </cfRule>
    <cfRule type="colorScale" priority="192">
      <colorScale>
        <cfvo type="min"/>
        <cfvo type="num" val="0.5"/>
        <cfvo type="max"/>
        <color rgb="FFF8696B"/>
        <color rgb="FFFFEB84"/>
        <color rgb="FF63BE7B"/>
      </colorScale>
    </cfRule>
    <cfRule type="colorScale" priority="193">
      <colorScale>
        <cfvo type="min"/>
        <cfvo type="percentile" val="50"/>
        <cfvo type="max"/>
        <color rgb="FFF8696B"/>
        <color rgb="FFFFEB84"/>
        <color rgb="FF63BE7B"/>
      </colorScale>
    </cfRule>
  </conditionalFormatting>
  <conditionalFormatting sqref="L12">
    <cfRule type="colorScale" priority="186">
      <colorScale>
        <cfvo type="num" val="0"/>
        <cfvo type="num" val="0.5"/>
        <cfvo type="num" val="1"/>
        <color rgb="FF99FF99"/>
        <color rgb="FFFFEB84"/>
        <color rgb="FFFFB7FF"/>
      </colorScale>
    </cfRule>
    <cfRule type="colorScale" priority="187">
      <colorScale>
        <cfvo type="num" val="0"/>
        <cfvo type="num" val="0.5"/>
        <cfvo type="num" val="1"/>
        <color rgb="FFF8696B"/>
        <color rgb="FFFFEB84"/>
        <color rgb="FF63BE7B"/>
      </colorScale>
    </cfRule>
    <cfRule type="colorScale" priority="188">
      <colorScale>
        <cfvo type="min"/>
        <cfvo type="num" val="0.5"/>
        <cfvo type="max"/>
        <color rgb="FFF8696B"/>
        <color rgb="FFFFEB84"/>
        <color rgb="FF63BE7B"/>
      </colorScale>
    </cfRule>
    <cfRule type="colorScale" priority="189">
      <colorScale>
        <cfvo type="min"/>
        <cfvo type="percentile" val="50"/>
        <cfvo type="max"/>
        <color rgb="FFF8696B"/>
        <color rgb="FFFFEB84"/>
        <color rgb="FF63BE7B"/>
      </colorScale>
    </cfRule>
  </conditionalFormatting>
  <conditionalFormatting sqref="L13">
    <cfRule type="colorScale" priority="182">
      <colorScale>
        <cfvo type="num" val="0"/>
        <cfvo type="num" val="0.5"/>
        <cfvo type="num" val="1"/>
        <color rgb="FF99FF99"/>
        <color rgb="FFFFEB84"/>
        <color rgb="FFFFB7FF"/>
      </colorScale>
    </cfRule>
    <cfRule type="colorScale" priority="183">
      <colorScale>
        <cfvo type="num" val="0"/>
        <cfvo type="num" val="0.5"/>
        <cfvo type="num" val="1"/>
        <color rgb="FFF8696B"/>
        <color rgb="FFFFEB84"/>
        <color rgb="FF63BE7B"/>
      </colorScale>
    </cfRule>
    <cfRule type="colorScale" priority="184">
      <colorScale>
        <cfvo type="min"/>
        <cfvo type="num" val="0.5"/>
        <cfvo type="max"/>
        <color rgb="FFF8696B"/>
        <color rgb="FFFFEB84"/>
        <color rgb="FF63BE7B"/>
      </colorScale>
    </cfRule>
    <cfRule type="colorScale" priority="185">
      <colorScale>
        <cfvo type="min"/>
        <cfvo type="percentile" val="50"/>
        <cfvo type="max"/>
        <color rgb="FFF8696B"/>
        <color rgb="FFFFEB84"/>
        <color rgb="FF63BE7B"/>
      </colorScale>
    </cfRule>
  </conditionalFormatting>
  <conditionalFormatting sqref="L14">
    <cfRule type="colorScale" priority="178">
      <colorScale>
        <cfvo type="num" val="0"/>
        <cfvo type="num" val="0.5"/>
        <cfvo type="num" val="1"/>
        <color rgb="FF99FF99"/>
        <color rgb="FFFFEB84"/>
        <color rgb="FFFFB7FF"/>
      </colorScale>
    </cfRule>
    <cfRule type="colorScale" priority="179">
      <colorScale>
        <cfvo type="num" val="0"/>
        <cfvo type="num" val="0.5"/>
        <cfvo type="num" val="1"/>
        <color rgb="FFF8696B"/>
        <color rgb="FFFFEB84"/>
        <color rgb="FF63BE7B"/>
      </colorScale>
    </cfRule>
    <cfRule type="colorScale" priority="180">
      <colorScale>
        <cfvo type="min"/>
        <cfvo type="num" val="0.5"/>
        <cfvo type="max"/>
        <color rgb="FFF8696B"/>
        <color rgb="FFFFEB84"/>
        <color rgb="FF63BE7B"/>
      </colorScale>
    </cfRule>
    <cfRule type="colorScale" priority="181">
      <colorScale>
        <cfvo type="min"/>
        <cfvo type="percentile" val="50"/>
        <cfvo type="max"/>
        <color rgb="FFF8696B"/>
        <color rgb="FFFFEB84"/>
        <color rgb="FF63BE7B"/>
      </colorScale>
    </cfRule>
  </conditionalFormatting>
  <conditionalFormatting sqref="L15">
    <cfRule type="colorScale" priority="174">
      <colorScale>
        <cfvo type="num" val="0"/>
        <cfvo type="num" val="0.5"/>
        <cfvo type="num" val="1"/>
        <color rgb="FF99FF99"/>
        <color rgb="FFFFEB84"/>
        <color rgb="FFFFB7FF"/>
      </colorScale>
    </cfRule>
    <cfRule type="colorScale" priority="175">
      <colorScale>
        <cfvo type="num" val="0"/>
        <cfvo type="num" val="0.5"/>
        <cfvo type="num" val="1"/>
        <color rgb="FFF8696B"/>
        <color rgb="FFFFEB84"/>
        <color rgb="FF63BE7B"/>
      </colorScale>
    </cfRule>
    <cfRule type="colorScale" priority="176">
      <colorScale>
        <cfvo type="min"/>
        <cfvo type="num" val="0.5"/>
        <cfvo type="max"/>
        <color rgb="FFF8696B"/>
        <color rgb="FFFFEB84"/>
        <color rgb="FF63BE7B"/>
      </colorScale>
    </cfRule>
    <cfRule type="colorScale" priority="177">
      <colorScale>
        <cfvo type="min"/>
        <cfvo type="percentile" val="50"/>
        <cfvo type="max"/>
        <color rgb="FFF8696B"/>
        <color rgb="FFFFEB84"/>
        <color rgb="FF63BE7B"/>
      </colorScale>
    </cfRule>
  </conditionalFormatting>
  <conditionalFormatting sqref="L16">
    <cfRule type="colorScale" priority="170">
      <colorScale>
        <cfvo type="num" val="0"/>
        <cfvo type="num" val="0.5"/>
        <cfvo type="num" val="1"/>
        <color rgb="FF99FF99"/>
        <color rgb="FFFFEB84"/>
        <color rgb="FFFFB7FF"/>
      </colorScale>
    </cfRule>
    <cfRule type="colorScale" priority="171">
      <colorScale>
        <cfvo type="num" val="0"/>
        <cfvo type="num" val="0.5"/>
        <cfvo type="num" val="1"/>
        <color rgb="FFF8696B"/>
        <color rgb="FFFFEB84"/>
        <color rgb="FF63BE7B"/>
      </colorScale>
    </cfRule>
    <cfRule type="colorScale" priority="172">
      <colorScale>
        <cfvo type="min"/>
        <cfvo type="num" val="0.5"/>
        <cfvo type="max"/>
        <color rgb="FFF8696B"/>
        <color rgb="FFFFEB84"/>
        <color rgb="FF63BE7B"/>
      </colorScale>
    </cfRule>
    <cfRule type="colorScale" priority="173">
      <colorScale>
        <cfvo type="min"/>
        <cfvo type="percentile" val="50"/>
        <cfvo type="max"/>
        <color rgb="FFF8696B"/>
        <color rgb="FFFFEB84"/>
        <color rgb="FF63BE7B"/>
      </colorScale>
    </cfRule>
  </conditionalFormatting>
  <conditionalFormatting sqref="L17">
    <cfRule type="colorScale" priority="166">
      <colorScale>
        <cfvo type="num" val="0"/>
        <cfvo type="num" val="0.5"/>
        <cfvo type="num" val="1"/>
        <color rgb="FF99FF99"/>
        <color rgb="FFFFEB84"/>
        <color rgb="FFFFB7FF"/>
      </colorScale>
    </cfRule>
    <cfRule type="colorScale" priority="167">
      <colorScale>
        <cfvo type="num" val="0"/>
        <cfvo type="num" val="0.5"/>
        <cfvo type="num" val="1"/>
        <color rgb="FFF8696B"/>
        <color rgb="FFFFEB84"/>
        <color rgb="FF63BE7B"/>
      </colorScale>
    </cfRule>
    <cfRule type="colorScale" priority="168">
      <colorScale>
        <cfvo type="min"/>
        <cfvo type="num" val="0.5"/>
        <cfvo type="max"/>
        <color rgb="FFF8696B"/>
        <color rgb="FFFFEB84"/>
        <color rgb="FF63BE7B"/>
      </colorScale>
    </cfRule>
    <cfRule type="colorScale" priority="169">
      <colorScale>
        <cfvo type="min"/>
        <cfvo type="percentile" val="50"/>
        <cfvo type="max"/>
        <color rgb="FFF8696B"/>
        <color rgb="FFFFEB84"/>
        <color rgb="FF63BE7B"/>
      </colorScale>
    </cfRule>
  </conditionalFormatting>
  <conditionalFormatting sqref="L18">
    <cfRule type="colorScale" priority="162">
      <colorScale>
        <cfvo type="num" val="0"/>
        <cfvo type="num" val="0.5"/>
        <cfvo type="num" val="1"/>
        <color rgb="FF99FF99"/>
        <color rgb="FFFFEB84"/>
        <color rgb="FFFFB7FF"/>
      </colorScale>
    </cfRule>
    <cfRule type="colorScale" priority="163">
      <colorScale>
        <cfvo type="num" val="0"/>
        <cfvo type="num" val="0.5"/>
        <cfvo type="num" val="1"/>
        <color rgb="FFF8696B"/>
        <color rgb="FFFFEB84"/>
        <color rgb="FF63BE7B"/>
      </colorScale>
    </cfRule>
    <cfRule type="colorScale" priority="164">
      <colorScale>
        <cfvo type="min"/>
        <cfvo type="num" val="0.5"/>
        <cfvo type="max"/>
        <color rgb="FFF8696B"/>
        <color rgb="FFFFEB84"/>
        <color rgb="FF63BE7B"/>
      </colorScale>
    </cfRule>
    <cfRule type="colorScale" priority="165">
      <colorScale>
        <cfvo type="min"/>
        <cfvo type="percentile" val="50"/>
        <cfvo type="max"/>
        <color rgb="FFF8696B"/>
        <color rgb="FFFFEB84"/>
        <color rgb="FF63BE7B"/>
      </colorScale>
    </cfRule>
  </conditionalFormatting>
  <conditionalFormatting sqref="L19">
    <cfRule type="colorScale" priority="158">
      <colorScale>
        <cfvo type="num" val="0"/>
        <cfvo type="num" val="0.5"/>
        <cfvo type="num" val="1"/>
        <color rgb="FF99FF99"/>
        <color rgb="FFFFEB84"/>
        <color rgb="FFFFB7FF"/>
      </colorScale>
    </cfRule>
    <cfRule type="colorScale" priority="159">
      <colorScale>
        <cfvo type="num" val="0"/>
        <cfvo type="num" val="0.5"/>
        <cfvo type="num" val="1"/>
        <color rgb="FFF8696B"/>
        <color rgb="FFFFEB84"/>
        <color rgb="FF63BE7B"/>
      </colorScale>
    </cfRule>
    <cfRule type="colorScale" priority="160">
      <colorScale>
        <cfvo type="min"/>
        <cfvo type="num" val="0.5"/>
        <cfvo type="max"/>
        <color rgb="FFF8696B"/>
        <color rgb="FFFFEB84"/>
        <color rgb="FF63BE7B"/>
      </colorScale>
    </cfRule>
    <cfRule type="colorScale" priority="161">
      <colorScale>
        <cfvo type="min"/>
        <cfvo type="percentile" val="50"/>
        <cfvo type="max"/>
        <color rgb="FFF8696B"/>
        <color rgb="FFFFEB84"/>
        <color rgb="FF63BE7B"/>
      </colorScale>
    </cfRule>
  </conditionalFormatting>
  <conditionalFormatting sqref="W3">
    <cfRule type="colorScale" priority="154">
      <colorScale>
        <cfvo type="num" val="0"/>
        <cfvo type="num" val="0.5"/>
        <cfvo type="num" val="1"/>
        <color rgb="FF99FF99"/>
        <color rgb="FFFFEB84"/>
        <color rgb="FFFFB7FF"/>
      </colorScale>
    </cfRule>
    <cfRule type="colorScale" priority="155">
      <colorScale>
        <cfvo type="num" val="0"/>
        <cfvo type="num" val="0.5"/>
        <cfvo type="num" val="1"/>
        <color rgb="FFF8696B"/>
        <color rgb="FFFFEB84"/>
        <color rgb="FF63BE7B"/>
      </colorScale>
    </cfRule>
    <cfRule type="colorScale" priority="156">
      <colorScale>
        <cfvo type="min"/>
        <cfvo type="num" val="0.5"/>
        <cfvo type="max"/>
        <color rgb="FFF8696B"/>
        <color rgb="FFFFEB84"/>
        <color rgb="FF63BE7B"/>
      </colorScale>
    </cfRule>
    <cfRule type="colorScale" priority="157">
      <colorScale>
        <cfvo type="min"/>
        <cfvo type="percentile" val="50"/>
        <cfvo type="max"/>
        <color rgb="FFF8696B"/>
        <color rgb="FFFFEB84"/>
        <color rgb="FF63BE7B"/>
      </colorScale>
    </cfRule>
  </conditionalFormatting>
  <conditionalFormatting sqref="W4">
    <cfRule type="colorScale" priority="150">
      <colorScale>
        <cfvo type="num" val="0"/>
        <cfvo type="num" val="0.5"/>
        <cfvo type="num" val="1"/>
        <color rgb="FF99FF99"/>
        <color rgb="FFFFEB84"/>
        <color rgb="FFFFB7FF"/>
      </colorScale>
    </cfRule>
    <cfRule type="colorScale" priority="151">
      <colorScale>
        <cfvo type="num" val="0"/>
        <cfvo type="num" val="0.5"/>
        <cfvo type="num" val="1"/>
        <color rgb="FFF8696B"/>
        <color rgb="FFFFEB84"/>
        <color rgb="FF63BE7B"/>
      </colorScale>
    </cfRule>
    <cfRule type="colorScale" priority="152">
      <colorScale>
        <cfvo type="min"/>
        <cfvo type="num" val="0.5"/>
        <cfvo type="max"/>
        <color rgb="FFF8696B"/>
        <color rgb="FFFFEB84"/>
        <color rgb="FF63BE7B"/>
      </colorScale>
    </cfRule>
    <cfRule type="colorScale" priority="153">
      <colorScale>
        <cfvo type="min"/>
        <cfvo type="percentile" val="50"/>
        <cfvo type="max"/>
        <color rgb="FFF8696B"/>
        <color rgb="FFFFEB84"/>
        <color rgb="FF63BE7B"/>
      </colorScale>
    </cfRule>
  </conditionalFormatting>
  <conditionalFormatting sqref="W6">
    <cfRule type="colorScale" priority="146">
      <colorScale>
        <cfvo type="num" val="0"/>
        <cfvo type="num" val="0.5"/>
        <cfvo type="num" val="1"/>
        <color rgb="FF99FF99"/>
        <color rgb="FFFFEB84"/>
        <color rgb="FFFFB7FF"/>
      </colorScale>
    </cfRule>
    <cfRule type="colorScale" priority="147">
      <colorScale>
        <cfvo type="num" val="0"/>
        <cfvo type="num" val="0.5"/>
        <cfvo type="num" val="1"/>
        <color rgb="FFF8696B"/>
        <color rgb="FFFFEB84"/>
        <color rgb="FF63BE7B"/>
      </colorScale>
    </cfRule>
    <cfRule type="colorScale" priority="148">
      <colorScale>
        <cfvo type="min"/>
        <cfvo type="num" val="0.5"/>
        <cfvo type="max"/>
        <color rgb="FFF8696B"/>
        <color rgb="FFFFEB84"/>
        <color rgb="FF63BE7B"/>
      </colorScale>
    </cfRule>
    <cfRule type="colorScale" priority="149">
      <colorScale>
        <cfvo type="min"/>
        <cfvo type="percentile" val="50"/>
        <cfvo type="max"/>
        <color rgb="FFF8696B"/>
        <color rgb="FFFFEB84"/>
        <color rgb="FF63BE7B"/>
      </colorScale>
    </cfRule>
  </conditionalFormatting>
  <conditionalFormatting sqref="W7">
    <cfRule type="colorScale" priority="142">
      <colorScale>
        <cfvo type="num" val="0"/>
        <cfvo type="num" val="0.5"/>
        <cfvo type="num" val="1"/>
        <color rgb="FF99FF99"/>
        <color rgb="FFFFEB84"/>
        <color rgb="FFFFB7FF"/>
      </colorScale>
    </cfRule>
    <cfRule type="colorScale" priority="143">
      <colorScale>
        <cfvo type="num" val="0"/>
        <cfvo type="num" val="0.5"/>
        <cfvo type="num" val="1"/>
        <color rgb="FFF8696B"/>
        <color rgb="FFFFEB84"/>
        <color rgb="FF63BE7B"/>
      </colorScale>
    </cfRule>
    <cfRule type="colorScale" priority="144">
      <colorScale>
        <cfvo type="min"/>
        <cfvo type="num" val="0.5"/>
        <cfvo type="max"/>
        <color rgb="FFF8696B"/>
        <color rgb="FFFFEB84"/>
        <color rgb="FF63BE7B"/>
      </colorScale>
    </cfRule>
    <cfRule type="colorScale" priority="145">
      <colorScale>
        <cfvo type="min"/>
        <cfvo type="percentile" val="50"/>
        <cfvo type="max"/>
        <color rgb="FFF8696B"/>
        <color rgb="FFFFEB84"/>
        <color rgb="FF63BE7B"/>
      </colorScale>
    </cfRule>
  </conditionalFormatting>
  <conditionalFormatting sqref="W8">
    <cfRule type="colorScale" priority="138">
      <colorScale>
        <cfvo type="num" val="0"/>
        <cfvo type="num" val="0.5"/>
        <cfvo type="num" val="1"/>
        <color rgb="FF99FF99"/>
        <color rgb="FFFFEB84"/>
        <color rgb="FFFFB7FF"/>
      </colorScale>
    </cfRule>
    <cfRule type="colorScale" priority="139">
      <colorScale>
        <cfvo type="num" val="0"/>
        <cfvo type="num" val="0.5"/>
        <cfvo type="num" val="1"/>
        <color rgb="FFF8696B"/>
        <color rgb="FFFFEB84"/>
        <color rgb="FF63BE7B"/>
      </colorScale>
    </cfRule>
    <cfRule type="colorScale" priority="140">
      <colorScale>
        <cfvo type="min"/>
        <cfvo type="num" val="0.5"/>
        <cfvo type="max"/>
        <color rgb="FFF8696B"/>
        <color rgb="FFFFEB84"/>
        <color rgb="FF63BE7B"/>
      </colorScale>
    </cfRule>
    <cfRule type="colorScale" priority="141">
      <colorScale>
        <cfvo type="min"/>
        <cfvo type="percentile" val="50"/>
        <cfvo type="max"/>
        <color rgb="FFF8696B"/>
        <color rgb="FFFFEB84"/>
        <color rgb="FF63BE7B"/>
      </colorScale>
    </cfRule>
  </conditionalFormatting>
  <conditionalFormatting sqref="W9">
    <cfRule type="colorScale" priority="134">
      <colorScale>
        <cfvo type="num" val="0"/>
        <cfvo type="num" val="0.5"/>
        <cfvo type="num" val="1"/>
        <color rgb="FF99FF99"/>
        <color rgb="FFFFEB84"/>
        <color rgb="FFFFB7FF"/>
      </colorScale>
    </cfRule>
    <cfRule type="colorScale" priority="135">
      <colorScale>
        <cfvo type="num" val="0"/>
        <cfvo type="num" val="0.5"/>
        <cfvo type="num" val="1"/>
        <color rgb="FFF8696B"/>
        <color rgb="FFFFEB84"/>
        <color rgb="FF63BE7B"/>
      </colorScale>
    </cfRule>
    <cfRule type="colorScale" priority="136">
      <colorScale>
        <cfvo type="min"/>
        <cfvo type="num" val="0.5"/>
        <cfvo type="max"/>
        <color rgb="FFF8696B"/>
        <color rgb="FFFFEB84"/>
        <color rgb="FF63BE7B"/>
      </colorScale>
    </cfRule>
    <cfRule type="colorScale" priority="137">
      <colorScale>
        <cfvo type="min"/>
        <cfvo type="percentile" val="50"/>
        <cfvo type="max"/>
        <color rgb="FFF8696B"/>
        <color rgb="FFFFEB84"/>
        <color rgb="FF63BE7B"/>
      </colorScale>
    </cfRule>
  </conditionalFormatting>
  <conditionalFormatting sqref="W11">
    <cfRule type="colorScale" priority="130">
      <colorScale>
        <cfvo type="num" val="0"/>
        <cfvo type="num" val="0.5"/>
        <cfvo type="num" val="1"/>
        <color rgb="FF99FF99"/>
        <color rgb="FFFFEB84"/>
        <color rgb="FFFFB7FF"/>
      </colorScale>
    </cfRule>
    <cfRule type="colorScale" priority="131">
      <colorScale>
        <cfvo type="num" val="0"/>
        <cfvo type="num" val="0.5"/>
        <cfvo type="num" val="1"/>
        <color rgb="FFF8696B"/>
        <color rgb="FFFFEB84"/>
        <color rgb="FF63BE7B"/>
      </colorScale>
    </cfRule>
    <cfRule type="colorScale" priority="132">
      <colorScale>
        <cfvo type="min"/>
        <cfvo type="num" val="0.5"/>
        <cfvo type="max"/>
        <color rgb="FFF8696B"/>
        <color rgb="FFFFEB84"/>
        <color rgb="FF63BE7B"/>
      </colorScale>
    </cfRule>
    <cfRule type="colorScale" priority="133">
      <colorScale>
        <cfvo type="min"/>
        <cfvo type="percentile" val="50"/>
        <cfvo type="max"/>
        <color rgb="FFF8696B"/>
        <color rgb="FFFFEB84"/>
        <color rgb="FF63BE7B"/>
      </colorScale>
    </cfRule>
  </conditionalFormatting>
  <conditionalFormatting sqref="W12">
    <cfRule type="colorScale" priority="126">
      <colorScale>
        <cfvo type="num" val="0"/>
        <cfvo type="num" val="0.5"/>
        <cfvo type="num" val="1"/>
        <color rgb="FF99FF99"/>
        <color rgb="FFFFEB84"/>
        <color rgb="FFFFB7FF"/>
      </colorScale>
    </cfRule>
    <cfRule type="colorScale" priority="127">
      <colorScale>
        <cfvo type="num" val="0"/>
        <cfvo type="num" val="0.5"/>
        <cfvo type="num" val="1"/>
        <color rgb="FFF8696B"/>
        <color rgb="FFFFEB84"/>
        <color rgb="FF63BE7B"/>
      </colorScale>
    </cfRule>
    <cfRule type="colorScale" priority="128">
      <colorScale>
        <cfvo type="min"/>
        <cfvo type="num" val="0.5"/>
        <cfvo type="max"/>
        <color rgb="FFF8696B"/>
        <color rgb="FFFFEB84"/>
        <color rgb="FF63BE7B"/>
      </colorScale>
    </cfRule>
    <cfRule type="colorScale" priority="129">
      <colorScale>
        <cfvo type="min"/>
        <cfvo type="percentile" val="50"/>
        <cfvo type="max"/>
        <color rgb="FFF8696B"/>
        <color rgb="FFFFEB84"/>
        <color rgb="FF63BE7B"/>
      </colorScale>
    </cfRule>
  </conditionalFormatting>
  <conditionalFormatting sqref="W13">
    <cfRule type="colorScale" priority="122">
      <colorScale>
        <cfvo type="num" val="0"/>
        <cfvo type="num" val="0.5"/>
        <cfvo type="num" val="1"/>
        <color rgb="FF99FF99"/>
        <color rgb="FFFFEB84"/>
        <color rgb="FFFFB7FF"/>
      </colorScale>
    </cfRule>
    <cfRule type="colorScale" priority="123">
      <colorScale>
        <cfvo type="num" val="0"/>
        <cfvo type="num" val="0.5"/>
        <cfvo type="num" val="1"/>
        <color rgb="FFF8696B"/>
        <color rgb="FFFFEB84"/>
        <color rgb="FF63BE7B"/>
      </colorScale>
    </cfRule>
    <cfRule type="colorScale" priority="124">
      <colorScale>
        <cfvo type="min"/>
        <cfvo type="num" val="0.5"/>
        <cfvo type="max"/>
        <color rgb="FFF8696B"/>
        <color rgb="FFFFEB84"/>
        <color rgb="FF63BE7B"/>
      </colorScale>
    </cfRule>
    <cfRule type="colorScale" priority="125">
      <colorScale>
        <cfvo type="min"/>
        <cfvo type="percentile" val="50"/>
        <cfvo type="max"/>
        <color rgb="FFF8696B"/>
        <color rgb="FFFFEB84"/>
        <color rgb="FF63BE7B"/>
      </colorScale>
    </cfRule>
  </conditionalFormatting>
  <conditionalFormatting sqref="W14">
    <cfRule type="colorScale" priority="118">
      <colorScale>
        <cfvo type="num" val="0"/>
        <cfvo type="num" val="0.5"/>
        <cfvo type="num" val="1"/>
        <color rgb="FF99FF99"/>
        <color rgb="FFFFEB84"/>
        <color rgb="FFFFB7FF"/>
      </colorScale>
    </cfRule>
    <cfRule type="colorScale" priority="119">
      <colorScale>
        <cfvo type="num" val="0"/>
        <cfvo type="num" val="0.5"/>
        <cfvo type="num" val="1"/>
        <color rgb="FFF8696B"/>
        <color rgb="FFFFEB84"/>
        <color rgb="FF63BE7B"/>
      </colorScale>
    </cfRule>
    <cfRule type="colorScale" priority="120">
      <colorScale>
        <cfvo type="min"/>
        <cfvo type="num" val="0.5"/>
        <cfvo type="max"/>
        <color rgb="FFF8696B"/>
        <color rgb="FFFFEB84"/>
        <color rgb="FF63BE7B"/>
      </colorScale>
    </cfRule>
    <cfRule type="colorScale" priority="121">
      <colorScale>
        <cfvo type="min"/>
        <cfvo type="percentile" val="50"/>
        <cfvo type="max"/>
        <color rgb="FFF8696B"/>
        <color rgb="FFFFEB84"/>
        <color rgb="FF63BE7B"/>
      </colorScale>
    </cfRule>
  </conditionalFormatting>
  <conditionalFormatting sqref="W15">
    <cfRule type="colorScale" priority="114">
      <colorScale>
        <cfvo type="num" val="0"/>
        <cfvo type="num" val="0.5"/>
        <cfvo type="num" val="1"/>
        <color rgb="FF99FF99"/>
        <color rgb="FFFFEB84"/>
        <color rgb="FFFFB7FF"/>
      </colorScale>
    </cfRule>
    <cfRule type="colorScale" priority="115">
      <colorScale>
        <cfvo type="num" val="0"/>
        <cfvo type="num" val="0.5"/>
        <cfvo type="num" val="1"/>
        <color rgb="FFF8696B"/>
        <color rgb="FFFFEB84"/>
        <color rgb="FF63BE7B"/>
      </colorScale>
    </cfRule>
    <cfRule type="colorScale" priority="116">
      <colorScale>
        <cfvo type="min"/>
        <cfvo type="num" val="0.5"/>
        <cfvo type="max"/>
        <color rgb="FFF8696B"/>
        <color rgb="FFFFEB84"/>
        <color rgb="FF63BE7B"/>
      </colorScale>
    </cfRule>
    <cfRule type="colorScale" priority="117">
      <colorScale>
        <cfvo type="min"/>
        <cfvo type="percentile" val="50"/>
        <cfvo type="max"/>
        <color rgb="FFF8696B"/>
        <color rgb="FFFFEB84"/>
        <color rgb="FF63BE7B"/>
      </colorScale>
    </cfRule>
  </conditionalFormatting>
  <conditionalFormatting sqref="W16">
    <cfRule type="colorScale" priority="110">
      <colorScale>
        <cfvo type="num" val="0"/>
        <cfvo type="num" val="0.5"/>
        <cfvo type="num" val="1"/>
        <color rgb="FF99FF99"/>
        <color rgb="FFFFEB84"/>
        <color rgb="FFFFB7FF"/>
      </colorScale>
    </cfRule>
    <cfRule type="colorScale" priority="111">
      <colorScale>
        <cfvo type="num" val="0"/>
        <cfvo type="num" val="0.5"/>
        <cfvo type="num" val="1"/>
        <color rgb="FFF8696B"/>
        <color rgb="FFFFEB84"/>
        <color rgb="FF63BE7B"/>
      </colorScale>
    </cfRule>
    <cfRule type="colorScale" priority="112">
      <colorScale>
        <cfvo type="min"/>
        <cfvo type="num" val="0.5"/>
        <cfvo type="max"/>
        <color rgb="FFF8696B"/>
        <color rgb="FFFFEB84"/>
        <color rgb="FF63BE7B"/>
      </colorScale>
    </cfRule>
    <cfRule type="colorScale" priority="113">
      <colorScale>
        <cfvo type="min"/>
        <cfvo type="percentile" val="50"/>
        <cfvo type="max"/>
        <color rgb="FFF8696B"/>
        <color rgb="FFFFEB84"/>
        <color rgb="FF63BE7B"/>
      </colorScale>
    </cfRule>
  </conditionalFormatting>
  <conditionalFormatting sqref="W17">
    <cfRule type="colorScale" priority="106">
      <colorScale>
        <cfvo type="num" val="0"/>
        <cfvo type="num" val="0.5"/>
        <cfvo type="num" val="1"/>
        <color rgb="FF99FF99"/>
        <color rgb="FFFFEB84"/>
        <color rgb="FFFFB7FF"/>
      </colorScale>
    </cfRule>
    <cfRule type="colorScale" priority="107">
      <colorScale>
        <cfvo type="num" val="0"/>
        <cfvo type="num" val="0.5"/>
        <cfvo type="num" val="1"/>
        <color rgb="FFF8696B"/>
        <color rgb="FFFFEB84"/>
        <color rgb="FF63BE7B"/>
      </colorScale>
    </cfRule>
    <cfRule type="colorScale" priority="108">
      <colorScale>
        <cfvo type="min"/>
        <cfvo type="num" val="0.5"/>
        <cfvo type="max"/>
        <color rgb="FFF8696B"/>
        <color rgb="FFFFEB84"/>
        <color rgb="FF63BE7B"/>
      </colorScale>
    </cfRule>
    <cfRule type="colorScale" priority="109">
      <colorScale>
        <cfvo type="min"/>
        <cfvo type="percentile" val="50"/>
        <cfvo type="max"/>
        <color rgb="FFF8696B"/>
        <color rgb="FFFFEB84"/>
        <color rgb="FF63BE7B"/>
      </colorScale>
    </cfRule>
  </conditionalFormatting>
  <conditionalFormatting sqref="W18">
    <cfRule type="colorScale" priority="102">
      <colorScale>
        <cfvo type="num" val="0"/>
        <cfvo type="num" val="0.5"/>
        <cfvo type="num" val="1"/>
        <color rgb="FF99FF99"/>
        <color rgb="FFFFEB84"/>
        <color rgb="FFFFB7FF"/>
      </colorScale>
    </cfRule>
    <cfRule type="colorScale" priority="103">
      <colorScale>
        <cfvo type="num" val="0"/>
        <cfvo type="num" val="0.5"/>
        <cfvo type="num" val="1"/>
        <color rgb="FFF8696B"/>
        <color rgb="FFFFEB84"/>
        <color rgb="FF63BE7B"/>
      </colorScale>
    </cfRule>
    <cfRule type="colorScale" priority="104">
      <colorScale>
        <cfvo type="min"/>
        <cfvo type="num" val="0.5"/>
        <cfvo type="max"/>
        <color rgb="FFF8696B"/>
        <color rgb="FFFFEB84"/>
        <color rgb="FF63BE7B"/>
      </colorScale>
    </cfRule>
    <cfRule type="colorScale" priority="105">
      <colorScale>
        <cfvo type="min"/>
        <cfvo type="percentile" val="50"/>
        <cfvo type="max"/>
        <color rgb="FFF8696B"/>
        <color rgb="FFFFEB84"/>
        <color rgb="FF63BE7B"/>
      </colorScale>
    </cfRule>
  </conditionalFormatting>
  <conditionalFormatting sqref="W19">
    <cfRule type="colorScale" priority="98">
      <colorScale>
        <cfvo type="num" val="0"/>
        <cfvo type="num" val="0.5"/>
        <cfvo type="num" val="1"/>
        <color rgb="FF99FF99"/>
        <color rgb="FFFFEB84"/>
        <color rgb="FFFFB7FF"/>
      </colorScale>
    </cfRule>
    <cfRule type="colorScale" priority="99">
      <colorScale>
        <cfvo type="num" val="0"/>
        <cfvo type="num" val="0.5"/>
        <cfvo type="num" val="1"/>
        <color rgb="FFF8696B"/>
        <color rgb="FFFFEB84"/>
        <color rgb="FF63BE7B"/>
      </colorScale>
    </cfRule>
    <cfRule type="colorScale" priority="100">
      <colorScale>
        <cfvo type="min"/>
        <cfvo type="num" val="0.5"/>
        <cfvo type="max"/>
        <color rgb="FFF8696B"/>
        <color rgb="FFFFEB84"/>
        <color rgb="FF63BE7B"/>
      </colorScale>
    </cfRule>
    <cfRule type="colorScale" priority="101">
      <colorScale>
        <cfvo type="min"/>
        <cfvo type="percentile" val="50"/>
        <cfvo type="max"/>
        <color rgb="FFF8696B"/>
        <color rgb="FFFFEB84"/>
        <color rgb="FF63BE7B"/>
      </colorScale>
    </cfRule>
  </conditionalFormatting>
  <conditionalFormatting sqref="AH3">
    <cfRule type="colorScale" priority="94">
      <colorScale>
        <cfvo type="num" val="0"/>
        <cfvo type="num" val="0.5"/>
        <cfvo type="num" val="1"/>
        <color rgb="FF99FF99"/>
        <color rgb="FFFFEB84"/>
        <color rgb="FFFFB7FF"/>
      </colorScale>
    </cfRule>
    <cfRule type="colorScale" priority="95">
      <colorScale>
        <cfvo type="num" val="0"/>
        <cfvo type="num" val="0.5"/>
        <cfvo type="num" val="1"/>
        <color rgb="FFF8696B"/>
        <color rgb="FFFFEB84"/>
        <color rgb="FF63BE7B"/>
      </colorScale>
    </cfRule>
    <cfRule type="colorScale" priority="96">
      <colorScale>
        <cfvo type="min"/>
        <cfvo type="num" val="0.5"/>
        <cfvo type="max"/>
        <color rgb="FFF8696B"/>
        <color rgb="FFFFEB84"/>
        <color rgb="FF63BE7B"/>
      </colorScale>
    </cfRule>
    <cfRule type="colorScale" priority="97">
      <colorScale>
        <cfvo type="min"/>
        <cfvo type="percentile" val="50"/>
        <cfvo type="max"/>
        <color rgb="FFF8696B"/>
        <color rgb="FFFFEB84"/>
        <color rgb="FF63BE7B"/>
      </colorScale>
    </cfRule>
  </conditionalFormatting>
  <conditionalFormatting sqref="AH4">
    <cfRule type="colorScale" priority="90">
      <colorScale>
        <cfvo type="num" val="0"/>
        <cfvo type="num" val="0.5"/>
        <cfvo type="num" val="1"/>
        <color rgb="FF99FF99"/>
        <color rgb="FFFFEB84"/>
        <color rgb="FFFFB7FF"/>
      </colorScale>
    </cfRule>
    <cfRule type="colorScale" priority="91">
      <colorScale>
        <cfvo type="num" val="0"/>
        <cfvo type="num" val="0.5"/>
        <cfvo type="num" val="1"/>
        <color rgb="FFF8696B"/>
        <color rgb="FFFFEB84"/>
        <color rgb="FF63BE7B"/>
      </colorScale>
    </cfRule>
    <cfRule type="colorScale" priority="92">
      <colorScale>
        <cfvo type="min"/>
        <cfvo type="num" val="0.5"/>
        <cfvo type="max"/>
        <color rgb="FFF8696B"/>
        <color rgb="FFFFEB84"/>
        <color rgb="FF63BE7B"/>
      </colorScale>
    </cfRule>
    <cfRule type="colorScale" priority="93">
      <colorScale>
        <cfvo type="min"/>
        <cfvo type="percentile" val="50"/>
        <cfvo type="max"/>
        <color rgb="FFF8696B"/>
        <color rgb="FFFFEB84"/>
        <color rgb="FF63BE7B"/>
      </colorScale>
    </cfRule>
  </conditionalFormatting>
  <conditionalFormatting sqref="AH6">
    <cfRule type="colorScale" priority="86">
      <colorScale>
        <cfvo type="num" val="0"/>
        <cfvo type="num" val="0.5"/>
        <cfvo type="num" val="1"/>
        <color rgb="FF99FF99"/>
        <color rgb="FFFFEB84"/>
        <color rgb="FFFFB7FF"/>
      </colorScale>
    </cfRule>
    <cfRule type="colorScale" priority="87">
      <colorScale>
        <cfvo type="num" val="0"/>
        <cfvo type="num" val="0.5"/>
        <cfvo type="num" val="1"/>
        <color rgb="FFF8696B"/>
        <color rgb="FFFFEB84"/>
        <color rgb="FF63BE7B"/>
      </colorScale>
    </cfRule>
    <cfRule type="colorScale" priority="88">
      <colorScale>
        <cfvo type="min"/>
        <cfvo type="num" val="0.5"/>
        <cfvo type="max"/>
        <color rgb="FFF8696B"/>
        <color rgb="FFFFEB84"/>
        <color rgb="FF63BE7B"/>
      </colorScale>
    </cfRule>
    <cfRule type="colorScale" priority="89">
      <colorScale>
        <cfvo type="min"/>
        <cfvo type="percentile" val="50"/>
        <cfvo type="max"/>
        <color rgb="FFF8696B"/>
        <color rgb="FFFFEB84"/>
        <color rgb="FF63BE7B"/>
      </colorScale>
    </cfRule>
  </conditionalFormatting>
  <conditionalFormatting sqref="AH7">
    <cfRule type="colorScale" priority="82">
      <colorScale>
        <cfvo type="num" val="0"/>
        <cfvo type="num" val="0.5"/>
        <cfvo type="num" val="1"/>
        <color rgb="FF99FF99"/>
        <color rgb="FFFFEB84"/>
        <color rgb="FFFFB7FF"/>
      </colorScale>
    </cfRule>
    <cfRule type="colorScale" priority="83">
      <colorScale>
        <cfvo type="num" val="0"/>
        <cfvo type="num" val="0.5"/>
        <cfvo type="num" val="1"/>
        <color rgb="FFF8696B"/>
        <color rgb="FFFFEB84"/>
        <color rgb="FF63BE7B"/>
      </colorScale>
    </cfRule>
    <cfRule type="colorScale" priority="84">
      <colorScale>
        <cfvo type="min"/>
        <cfvo type="num" val="0.5"/>
        <cfvo type="max"/>
        <color rgb="FFF8696B"/>
        <color rgb="FFFFEB84"/>
        <color rgb="FF63BE7B"/>
      </colorScale>
    </cfRule>
    <cfRule type="colorScale" priority="85">
      <colorScale>
        <cfvo type="min"/>
        <cfvo type="percentile" val="50"/>
        <cfvo type="max"/>
        <color rgb="FFF8696B"/>
        <color rgb="FFFFEB84"/>
        <color rgb="FF63BE7B"/>
      </colorScale>
    </cfRule>
  </conditionalFormatting>
  <conditionalFormatting sqref="AH8">
    <cfRule type="colorScale" priority="78">
      <colorScale>
        <cfvo type="num" val="0"/>
        <cfvo type="num" val="0.5"/>
        <cfvo type="num" val="1"/>
        <color rgb="FF99FF99"/>
        <color rgb="FFFFEB84"/>
        <color rgb="FFFFB7FF"/>
      </colorScale>
    </cfRule>
    <cfRule type="colorScale" priority="79">
      <colorScale>
        <cfvo type="num" val="0"/>
        <cfvo type="num" val="0.5"/>
        <cfvo type="num" val="1"/>
        <color rgb="FFF8696B"/>
        <color rgb="FFFFEB84"/>
        <color rgb="FF63BE7B"/>
      </colorScale>
    </cfRule>
    <cfRule type="colorScale" priority="80">
      <colorScale>
        <cfvo type="min"/>
        <cfvo type="num" val="0.5"/>
        <cfvo type="max"/>
        <color rgb="FFF8696B"/>
        <color rgb="FFFFEB84"/>
        <color rgb="FF63BE7B"/>
      </colorScale>
    </cfRule>
    <cfRule type="colorScale" priority="81">
      <colorScale>
        <cfvo type="min"/>
        <cfvo type="percentile" val="50"/>
        <cfvo type="max"/>
        <color rgb="FFF8696B"/>
        <color rgb="FFFFEB84"/>
        <color rgb="FF63BE7B"/>
      </colorScale>
    </cfRule>
  </conditionalFormatting>
  <conditionalFormatting sqref="AH9">
    <cfRule type="colorScale" priority="74">
      <colorScale>
        <cfvo type="num" val="0"/>
        <cfvo type="num" val="0.5"/>
        <cfvo type="num" val="1"/>
        <color rgb="FF99FF99"/>
        <color rgb="FFFFEB84"/>
        <color rgb="FFFFB7FF"/>
      </colorScale>
    </cfRule>
    <cfRule type="colorScale" priority="75">
      <colorScale>
        <cfvo type="num" val="0"/>
        <cfvo type="num" val="0.5"/>
        <cfvo type="num" val="1"/>
        <color rgb="FFF8696B"/>
        <color rgb="FFFFEB84"/>
        <color rgb="FF63BE7B"/>
      </colorScale>
    </cfRule>
    <cfRule type="colorScale" priority="76">
      <colorScale>
        <cfvo type="min"/>
        <cfvo type="num" val="0.5"/>
        <cfvo type="max"/>
        <color rgb="FFF8696B"/>
        <color rgb="FFFFEB84"/>
        <color rgb="FF63BE7B"/>
      </colorScale>
    </cfRule>
    <cfRule type="colorScale" priority="77">
      <colorScale>
        <cfvo type="min"/>
        <cfvo type="percentile" val="50"/>
        <cfvo type="max"/>
        <color rgb="FFF8696B"/>
        <color rgb="FFFFEB84"/>
        <color rgb="FF63BE7B"/>
      </colorScale>
    </cfRule>
  </conditionalFormatting>
  <conditionalFormatting sqref="AH11">
    <cfRule type="colorScale" priority="70">
      <colorScale>
        <cfvo type="num" val="0"/>
        <cfvo type="num" val="0.5"/>
        <cfvo type="num" val="1"/>
        <color rgb="FF99FF99"/>
        <color rgb="FFFFEB84"/>
        <color rgb="FFFFB7FF"/>
      </colorScale>
    </cfRule>
    <cfRule type="colorScale" priority="71">
      <colorScale>
        <cfvo type="num" val="0"/>
        <cfvo type="num" val="0.5"/>
        <cfvo type="num" val="1"/>
        <color rgb="FFF8696B"/>
        <color rgb="FFFFEB84"/>
        <color rgb="FF63BE7B"/>
      </colorScale>
    </cfRule>
    <cfRule type="colorScale" priority="72">
      <colorScale>
        <cfvo type="min"/>
        <cfvo type="num" val="0.5"/>
        <cfvo type="max"/>
        <color rgb="FFF8696B"/>
        <color rgb="FFFFEB84"/>
        <color rgb="FF63BE7B"/>
      </colorScale>
    </cfRule>
    <cfRule type="colorScale" priority="73">
      <colorScale>
        <cfvo type="min"/>
        <cfvo type="percentile" val="50"/>
        <cfvo type="max"/>
        <color rgb="FFF8696B"/>
        <color rgb="FFFFEB84"/>
        <color rgb="FF63BE7B"/>
      </colorScale>
    </cfRule>
  </conditionalFormatting>
  <conditionalFormatting sqref="AH12">
    <cfRule type="colorScale" priority="66">
      <colorScale>
        <cfvo type="num" val="0"/>
        <cfvo type="num" val="0.5"/>
        <cfvo type="num" val="1"/>
        <color rgb="FF99FF99"/>
        <color rgb="FFFFEB84"/>
        <color rgb="FFFFB7FF"/>
      </colorScale>
    </cfRule>
    <cfRule type="colorScale" priority="67">
      <colorScale>
        <cfvo type="num" val="0"/>
        <cfvo type="num" val="0.5"/>
        <cfvo type="num" val="1"/>
        <color rgb="FFF8696B"/>
        <color rgb="FFFFEB84"/>
        <color rgb="FF63BE7B"/>
      </colorScale>
    </cfRule>
    <cfRule type="colorScale" priority="68">
      <colorScale>
        <cfvo type="min"/>
        <cfvo type="num" val="0.5"/>
        <cfvo type="max"/>
        <color rgb="FFF8696B"/>
        <color rgb="FFFFEB84"/>
        <color rgb="FF63BE7B"/>
      </colorScale>
    </cfRule>
    <cfRule type="colorScale" priority="69">
      <colorScale>
        <cfvo type="min"/>
        <cfvo type="percentile" val="50"/>
        <cfvo type="max"/>
        <color rgb="FFF8696B"/>
        <color rgb="FFFFEB84"/>
        <color rgb="FF63BE7B"/>
      </colorScale>
    </cfRule>
  </conditionalFormatting>
  <conditionalFormatting sqref="AH13">
    <cfRule type="colorScale" priority="62">
      <colorScale>
        <cfvo type="num" val="0"/>
        <cfvo type="num" val="0.5"/>
        <cfvo type="num" val="1"/>
        <color rgb="FF99FF99"/>
        <color rgb="FFFFEB84"/>
        <color rgb="FFFFB7FF"/>
      </colorScale>
    </cfRule>
    <cfRule type="colorScale" priority="63">
      <colorScale>
        <cfvo type="num" val="0"/>
        <cfvo type="num" val="0.5"/>
        <cfvo type="num" val="1"/>
        <color rgb="FFF8696B"/>
        <color rgb="FFFFEB84"/>
        <color rgb="FF63BE7B"/>
      </colorScale>
    </cfRule>
    <cfRule type="colorScale" priority="64">
      <colorScale>
        <cfvo type="min"/>
        <cfvo type="num" val="0.5"/>
        <cfvo type="max"/>
        <color rgb="FFF8696B"/>
        <color rgb="FFFFEB84"/>
        <color rgb="FF63BE7B"/>
      </colorScale>
    </cfRule>
    <cfRule type="colorScale" priority="65">
      <colorScale>
        <cfvo type="min"/>
        <cfvo type="percentile" val="50"/>
        <cfvo type="max"/>
        <color rgb="FFF8696B"/>
        <color rgb="FFFFEB84"/>
        <color rgb="FF63BE7B"/>
      </colorScale>
    </cfRule>
  </conditionalFormatting>
  <conditionalFormatting sqref="AH14">
    <cfRule type="colorScale" priority="58">
      <colorScale>
        <cfvo type="num" val="0"/>
        <cfvo type="num" val="0.5"/>
        <cfvo type="num" val="1"/>
        <color rgb="FF99FF99"/>
        <color rgb="FFFFEB84"/>
        <color rgb="FFFFB7FF"/>
      </colorScale>
    </cfRule>
    <cfRule type="colorScale" priority="59">
      <colorScale>
        <cfvo type="num" val="0"/>
        <cfvo type="num" val="0.5"/>
        <cfvo type="num" val="1"/>
        <color rgb="FFF8696B"/>
        <color rgb="FFFFEB84"/>
        <color rgb="FF63BE7B"/>
      </colorScale>
    </cfRule>
    <cfRule type="colorScale" priority="60">
      <colorScale>
        <cfvo type="min"/>
        <cfvo type="num" val="0.5"/>
        <cfvo type="max"/>
        <color rgb="FFF8696B"/>
        <color rgb="FFFFEB84"/>
        <color rgb="FF63BE7B"/>
      </colorScale>
    </cfRule>
    <cfRule type="colorScale" priority="61">
      <colorScale>
        <cfvo type="min"/>
        <cfvo type="percentile" val="50"/>
        <cfvo type="max"/>
        <color rgb="FFF8696B"/>
        <color rgb="FFFFEB84"/>
        <color rgb="FF63BE7B"/>
      </colorScale>
    </cfRule>
  </conditionalFormatting>
  <conditionalFormatting sqref="AH15">
    <cfRule type="colorScale" priority="54">
      <colorScale>
        <cfvo type="num" val="0"/>
        <cfvo type="num" val="0.5"/>
        <cfvo type="num" val="1"/>
        <color rgb="FF99FF99"/>
        <color rgb="FFFFEB84"/>
        <color rgb="FFFFB7FF"/>
      </colorScale>
    </cfRule>
    <cfRule type="colorScale" priority="55">
      <colorScale>
        <cfvo type="num" val="0"/>
        <cfvo type="num" val="0.5"/>
        <cfvo type="num" val="1"/>
        <color rgb="FFF8696B"/>
        <color rgb="FFFFEB84"/>
        <color rgb="FF63BE7B"/>
      </colorScale>
    </cfRule>
    <cfRule type="colorScale" priority="56">
      <colorScale>
        <cfvo type="min"/>
        <cfvo type="num" val="0.5"/>
        <cfvo type="max"/>
        <color rgb="FFF8696B"/>
        <color rgb="FFFFEB84"/>
        <color rgb="FF63BE7B"/>
      </colorScale>
    </cfRule>
    <cfRule type="colorScale" priority="57">
      <colorScale>
        <cfvo type="min"/>
        <cfvo type="percentile" val="50"/>
        <cfvo type="max"/>
        <color rgb="FFF8696B"/>
        <color rgb="FFFFEB84"/>
        <color rgb="FF63BE7B"/>
      </colorScale>
    </cfRule>
  </conditionalFormatting>
  <conditionalFormatting sqref="AH16">
    <cfRule type="colorScale" priority="50">
      <colorScale>
        <cfvo type="num" val="0"/>
        <cfvo type="num" val="0.5"/>
        <cfvo type="num" val="1"/>
        <color rgb="FF99FF99"/>
        <color rgb="FFFFEB84"/>
        <color rgb="FFFFB7FF"/>
      </colorScale>
    </cfRule>
    <cfRule type="colorScale" priority="51">
      <colorScale>
        <cfvo type="num" val="0"/>
        <cfvo type="num" val="0.5"/>
        <cfvo type="num" val="1"/>
        <color rgb="FFF8696B"/>
        <color rgb="FFFFEB84"/>
        <color rgb="FF63BE7B"/>
      </colorScale>
    </cfRule>
    <cfRule type="colorScale" priority="52">
      <colorScale>
        <cfvo type="min"/>
        <cfvo type="num" val="0.5"/>
        <cfvo type="max"/>
        <color rgb="FFF8696B"/>
        <color rgb="FFFFEB84"/>
        <color rgb="FF63BE7B"/>
      </colorScale>
    </cfRule>
    <cfRule type="colorScale" priority="53">
      <colorScale>
        <cfvo type="min"/>
        <cfvo type="percentile" val="50"/>
        <cfvo type="max"/>
        <color rgb="FFF8696B"/>
        <color rgb="FFFFEB84"/>
        <color rgb="FF63BE7B"/>
      </colorScale>
    </cfRule>
  </conditionalFormatting>
  <conditionalFormatting sqref="AH17">
    <cfRule type="colorScale" priority="46">
      <colorScale>
        <cfvo type="num" val="0"/>
        <cfvo type="num" val="0.5"/>
        <cfvo type="num" val="1"/>
        <color rgb="FF99FF99"/>
        <color rgb="FFFFEB84"/>
        <color rgb="FFFFB7FF"/>
      </colorScale>
    </cfRule>
    <cfRule type="colorScale" priority="47">
      <colorScale>
        <cfvo type="num" val="0"/>
        <cfvo type="num" val="0.5"/>
        <cfvo type="num" val="1"/>
        <color rgb="FFF8696B"/>
        <color rgb="FFFFEB84"/>
        <color rgb="FF63BE7B"/>
      </colorScale>
    </cfRule>
    <cfRule type="colorScale" priority="48">
      <colorScale>
        <cfvo type="min"/>
        <cfvo type="num" val="0.5"/>
        <cfvo type="max"/>
        <color rgb="FFF8696B"/>
        <color rgb="FFFFEB84"/>
        <color rgb="FF63BE7B"/>
      </colorScale>
    </cfRule>
    <cfRule type="colorScale" priority="49">
      <colorScale>
        <cfvo type="min"/>
        <cfvo type="percentile" val="50"/>
        <cfvo type="max"/>
        <color rgb="FFF8696B"/>
        <color rgb="FFFFEB84"/>
        <color rgb="FF63BE7B"/>
      </colorScale>
    </cfRule>
  </conditionalFormatting>
  <conditionalFormatting sqref="AH18">
    <cfRule type="colorScale" priority="42">
      <colorScale>
        <cfvo type="num" val="0"/>
        <cfvo type="num" val="0.5"/>
        <cfvo type="num" val="1"/>
        <color rgb="FF99FF99"/>
        <color rgb="FFFFEB84"/>
        <color rgb="FFFFB7FF"/>
      </colorScale>
    </cfRule>
    <cfRule type="colorScale" priority="43">
      <colorScale>
        <cfvo type="num" val="0"/>
        <cfvo type="num" val="0.5"/>
        <cfvo type="num" val="1"/>
        <color rgb="FFF8696B"/>
        <color rgb="FFFFEB84"/>
        <color rgb="FF63BE7B"/>
      </colorScale>
    </cfRule>
    <cfRule type="colorScale" priority="44">
      <colorScale>
        <cfvo type="min"/>
        <cfvo type="num" val="0.5"/>
        <cfvo type="max"/>
        <color rgb="FFF8696B"/>
        <color rgb="FFFFEB84"/>
        <color rgb="FF63BE7B"/>
      </colorScale>
    </cfRule>
    <cfRule type="colorScale" priority="45">
      <colorScale>
        <cfvo type="min"/>
        <cfvo type="percentile" val="50"/>
        <cfvo type="max"/>
        <color rgb="FFF8696B"/>
        <color rgb="FFFFEB84"/>
        <color rgb="FF63BE7B"/>
      </colorScale>
    </cfRule>
  </conditionalFormatting>
  <conditionalFormatting sqref="AH19">
    <cfRule type="colorScale" priority="38">
      <colorScale>
        <cfvo type="num" val="0"/>
        <cfvo type="num" val="0.5"/>
        <cfvo type="num" val="1"/>
        <color rgb="FF99FF99"/>
        <color rgb="FFFFEB84"/>
        <color rgb="FFFFB7FF"/>
      </colorScale>
    </cfRule>
    <cfRule type="colorScale" priority="39">
      <colorScale>
        <cfvo type="num" val="0"/>
        <cfvo type="num" val="0.5"/>
        <cfvo type="num" val="1"/>
        <color rgb="FFF8696B"/>
        <color rgb="FFFFEB84"/>
        <color rgb="FF63BE7B"/>
      </colorScale>
    </cfRule>
    <cfRule type="colorScale" priority="40">
      <colorScale>
        <cfvo type="min"/>
        <cfvo type="num" val="0.5"/>
        <cfvo type="max"/>
        <color rgb="FFF8696B"/>
        <color rgb="FFFFEB84"/>
        <color rgb="FF63BE7B"/>
      </colorScale>
    </cfRule>
    <cfRule type="colorScale" priority="41">
      <colorScale>
        <cfvo type="min"/>
        <cfvo type="percentile" val="50"/>
        <cfvo type="max"/>
        <color rgb="FFF8696B"/>
        <color rgb="FFFFEB84"/>
        <color rgb="FF63BE7B"/>
      </colorScale>
    </cfRule>
  </conditionalFormatting>
  <conditionalFormatting sqref="D20">
    <cfRule type="colorScale" priority="37">
      <colorScale>
        <cfvo type="min"/>
        <cfvo type="percentile" val="50"/>
        <cfvo type="max"/>
        <color rgb="FFF8696B"/>
        <color rgb="FFFFEB84"/>
        <color rgb="FF63BE7B"/>
      </colorScale>
    </cfRule>
  </conditionalFormatting>
  <conditionalFormatting sqref="D20 O20 Z20">
    <cfRule type="colorScale" priority="36">
      <colorScale>
        <cfvo type="min"/>
        <cfvo type="percentile" val="50"/>
        <cfvo type="max"/>
        <color rgb="FFF8696B"/>
        <color rgb="FFFFEB84"/>
        <color rgb="FF63BE7B"/>
      </colorScale>
    </cfRule>
  </conditionalFormatting>
  <conditionalFormatting sqref="E20">
    <cfRule type="colorScale" priority="35">
      <colorScale>
        <cfvo type="min"/>
        <cfvo type="percentile" val="50"/>
        <cfvo type="max"/>
        <color rgb="FFF8696B"/>
        <color rgb="FFFFEB84"/>
        <color rgb="FF63BE7B"/>
      </colorScale>
    </cfRule>
  </conditionalFormatting>
  <conditionalFormatting sqref="E20">
    <cfRule type="colorScale" priority="34">
      <colorScale>
        <cfvo type="min"/>
        <cfvo type="percentile" val="50"/>
        <cfvo type="max"/>
        <color rgb="FFF8696B"/>
        <color rgb="FFFFEB84"/>
        <color rgb="FF63BE7B"/>
      </colorScale>
    </cfRule>
  </conditionalFormatting>
  <conditionalFormatting sqref="F20">
    <cfRule type="colorScale" priority="33">
      <colorScale>
        <cfvo type="min"/>
        <cfvo type="percentile" val="50"/>
        <cfvo type="max"/>
        <color rgb="FFF8696B"/>
        <color rgb="FFFFEB84"/>
        <color rgb="FF63BE7B"/>
      </colorScale>
    </cfRule>
  </conditionalFormatting>
  <conditionalFormatting sqref="F20">
    <cfRule type="colorScale" priority="32">
      <colorScale>
        <cfvo type="min"/>
        <cfvo type="percentile" val="50"/>
        <cfvo type="max"/>
        <color rgb="FFF8696B"/>
        <color rgb="FFFFEB84"/>
        <color rgb="FF63BE7B"/>
      </colorScale>
    </cfRule>
  </conditionalFormatting>
  <conditionalFormatting sqref="G20">
    <cfRule type="colorScale" priority="31">
      <colorScale>
        <cfvo type="min"/>
        <cfvo type="percentile" val="50"/>
        <cfvo type="max"/>
        <color rgb="FFF8696B"/>
        <color rgb="FFFFEB84"/>
        <color rgb="FF63BE7B"/>
      </colorScale>
    </cfRule>
  </conditionalFormatting>
  <conditionalFormatting sqref="G20">
    <cfRule type="colorScale" priority="30">
      <colorScale>
        <cfvo type="min"/>
        <cfvo type="percentile" val="50"/>
        <cfvo type="max"/>
        <color rgb="FFF8696B"/>
        <color rgb="FFFFEB84"/>
        <color rgb="FF63BE7B"/>
      </colorScale>
    </cfRule>
  </conditionalFormatting>
  <conditionalFormatting sqref="H20">
    <cfRule type="colorScale" priority="29">
      <colorScale>
        <cfvo type="min"/>
        <cfvo type="percentile" val="50"/>
        <cfvo type="max"/>
        <color rgb="FFF8696B"/>
        <color rgb="FFFFEB84"/>
        <color rgb="FF63BE7B"/>
      </colorScale>
    </cfRule>
  </conditionalFormatting>
  <conditionalFormatting sqref="H20">
    <cfRule type="colorScale" priority="28">
      <colorScale>
        <cfvo type="min"/>
        <cfvo type="percentile" val="50"/>
        <cfvo type="max"/>
        <color rgb="FFF8696B"/>
        <color rgb="FFFFEB84"/>
        <color rgb="FF63BE7B"/>
      </colorScale>
    </cfRule>
  </conditionalFormatting>
  <conditionalFormatting sqref="I20">
    <cfRule type="colorScale" priority="27">
      <colorScale>
        <cfvo type="min"/>
        <cfvo type="percentile" val="50"/>
        <cfvo type="max"/>
        <color rgb="FFF8696B"/>
        <color rgb="FFFFEB84"/>
        <color rgb="FF63BE7B"/>
      </colorScale>
    </cfRule>
  </conditionalFormatting>
  <conditionalFormatting sqref="I20">
    <cfRule type="colorScale" priority="26">
      <colorScale>
        <cfvo type="min"/>
        <cfvo type="percentile" val="50"/>
        <cfvo type="max"/>
        <color rgb="FFF8696B"/>
        <color rgb="FFFFEB84"/>
        <color rgb="FF63BE7B"/>
      </colorScale>
    </cfRule>
  </conditionalFormatting>
  <conditionalFormatting sqref="P20">
    <cfRule type="colorScale" priority="25">
      <colorScale>
        <cfvo type="min"/>
        <cfvo type="percentile" val="50"/>
        <cfvo type="max"/>
        <color rgb="FFF8696B"/>
        <color rgb="FFFFEB84"/>
        <color rgb="FF63BE7B"/>
      </colorScale>
    </cfRule>
  </conditionalFormatting>
  <conditionalFormatting sqref="P20">
    <cfRule type="colorScale" priority="24">
      <colorScale>
        <cfvo type="min"/>
        <cfvo type="percentile" val="50"/>
        <cfvo type="max"/>
        <color rgb="FFF8696B"/>
        <color rgb="FFFFEB84"/>
        <color rgb="FF63BE7B"/>
      </colorScale>
    </cfRule>
  </conditionalFormatting>
  <conditionalFormatting sqref="Q20">
    <cfRule type="colorScale" priority="23">
      <colorScale>
        <cfvo type="min"/>
        <cfvo type="percentile" val="50"/>
        <cfvo type="max"/>
        <color rgb="FFF8696B"/>
        <color rgb="FFFFEB84"/>
        <color rgb="FF63BE7B"/>
      </colorScale>
    </cfRule>
  </conditionalFormatting>
  <conditionalFormatting sqref="Q20">
    <cfRule type="colorScale" priority="22">
      <colorScale>
        <cfvo type="min"/>
        <cfvo type="percentile" val="50"/>
        <cfvo type="max"/>
        <color rgb="FFF8696B"/>
        <color rgb="FFFFEB84"/>
        <color rgb="FF63BE7B"/>
      </colorScale>
    </cfRule>
  </conditionalFormatting>
  <conditionalFormatting sqref="R20">
    <cfRule type="colorScale" priority="21">
      <colorScale>
        <cfvo type="min"/>
        <cfvo type="percentile" val="50"/>
        <cfvo type="max"/>
        <color rgb="FFF8696B"/>
        <color rgb="FFFFEB84"/>
        <color rgb="FF63BE7B"/>
      </colorScale>
    </cfRule>
  </conditionalFormatting>
  <conditionalFormatting sqref="R20">
    <cfRule type="colorScale" priority="20">
      <colorScale>
        <cfvo type="min"/>
        <cfvo type="percentile" val="50"/>
        <cfvo type="max"/>
        <color rgb="FFF8696B"/>
        <color rgb="FFFFEB84"/>
        <color rgb="FF63BE7B"/>
      </colorScale>
    </cfRule>
  </conditionalFormatting>
  <conditionalFormatting sqref="S20">
    <cfRule type="colorScale" priority="19">
      <colorScale>
        <cfvo type="min"/>
        <cfvo type="percentile" val="50"/>
        <cfvo type="max"/>
        <color rgb="FFF8696B"/>
        <color rgb="FFFFEB84"/>
        <color rgb="FF63BE7B"/>
      </colorScale>
    </cfRule>
  </conditionalFormatting>
  <conditionalFormatting sqref="S20">
    <cfRule type="colorScale" priority="18">
      <colorScale>
        <cfvo type="min"/>
        <cfvo type="percentile" val="50"/>
        <cfvo type="max"/>
        <color rgb="FFF8696B"/>
        <color rgb="FFFFEB84"/>
        <color rgb="FF63BE7B"/>
      </colorScale>
    </cfRule>
  </conditionalFormatting>
  <conditionalFormatting sqref="T20">
    <cfRule type="colorScale" priority="17">
      <colorScale>
        <cfvo type="min"/>
        <cfvo type="percentile" val="50"/>
        <cfvo type="max"/>
        <color rgb="FFF8696B"/>
        <color rgb="FFFFEB84"/>
        <color rgb="FF63BE7B"/>
      </colorScale>
    </cfRule>
  </conditionalFormatting>
  <conditionalFormatting sqref="T20">
    <cfRule type="colorScale" priority="16">
      <colorScale>
        <cfvo type="min"/>
        <cfvo type="percentile" val="50"/>
        <cfvo type="max"/>
        <color rgb="FFF8696B"/>
        <color rgb="FFFFEB84"/>
        <color rgb="FF63BE7B"/>
      </colorScale>
    </cfRule>
  </conditionalFormatting>
  <conditionalFormatting sqref="AA20">
    <cfRule type="colorScale" priority="15">
      <colorScale>
        <cfvo type="min"/>
        <cfvo type="percentile" val="50"/>
        <cfvo type="max"/>
        <color rgb="FFF8696B"/>
        <color rgb="FFFFEB84"/>
        <color rgb="FF63BE7B"/>
      </colorScale>
    </cfRule>
  </conditionalFormatting>
  <conditionalFormatting sqref="AA20">
    <cfRule type="colorScale" priority="14">
      <colorScale>
        <cfvo type="min"/>
        <cfvo type="percentile" val="50"/>
        <cfvo type="max"/>
        <color rgb="FFF8696B"/>
        <color rgb="FFFFEB84"/>
        <color rgb="FF63BE7B"/>
      </colorScale>
    </cfRule>
  </conditionalFormatting>
  <conditionalFormatting sqref="AB20">
    <cfRule type="colorScale" priority="13">
      <colorScale>
        <cfvo type="min"/>
        <cfvo type="percentile" val="50"/>
        <cfvo type="max"/>
        <color rgb="FFF8696B"/>
        <color rgb="FFFFEB84"/>
        <color rgb="FF63BE7B"/>
      </colorScale>
    </cfRule>
  </conditionalFormatting>
  <conditionalFormatting sqref="AB20">
    <cfRule type="colorScale" priority="12">
      <colorScale>
        <cfvo type="min"/>
        <cfvo type="percentile" val="50"/>
        <cfvo type="max"/>
        <color rgb="FFF8696B"/>
        <color rgb="FFFFEB84"/>
        <color rgb="FF63BE7B"/>
      </colorScale>
    </cfRule>
  </conditionalFormatting>
  <conditionalFormatting sqref="AC20">
    <cfRule type="colorScale" priority="11">
      <colorScale>
        <cfvo type="min"/>
        <cfvo type="percentile" val="50"/>
        <cfvo type="max"/>
        <color rgb="FFF8696B"/>
        <color rgb="FFFFEB84"/>
        <color rgb="FF63BE7B"/>
      </colorScale>
    </cfRule>
  </conditionalFormatting>
  <conditionalFormatting sqref="AC20">
    <cfRule type="colorScale" priority="10">
      <colorScale>
        <cfvo type="min"/>
        <cfvo type="percentile" val="50"/>
        <cfvo type="max"/>
        <color rgb="FFF8696B"/>
        <color rgb="FFFFEB84"/>
        <color rgb="FF63BE7B"/>
      </colorScale>
    </cfRule>
  </conditionalFormatting>
  <conditionalFormatting sqref="AD20">
    <cfRule type="colorScale" priority="9">
      <colorScale>
        <cfvo type="min"/>
        <cfvo type="percentile" val="50"/>
        <cfvo type="max"/>
        <color rgb="FFF8696B"/>
        <color rgb="FFFFEB84"/>
        <color rgb="FF63BE7B"/>
      </colorScale>
    </cfRule>
  </conditionalFormatting>
  <conditionalFormatting sqref="AD20">
    <cfRule type="colorScale" priority="8">
      <colorScale>
        <cfvo type="min"/>
        <cfvo type="percentile" val="50"/>
        <cfvo type="max"/>
        <color rgb="FFF8696B"/>
        <color rgb="FFFFEB84"/>
        <color rgb="FF63BE7B"/>
      </colorScale>
    </cfRule>
  </conditionalFormatting>
  <conditionalFormatting sqref="AE20">
    <cfRule type="colorScale" priority="7">
      <colorScale>
        <cfvo type="min"/>
        <cfvo type="percentile" val="50"/>
        <cfvo type="max"/>
        <color rgb="FFF8696B"/>
        <color rgb="FFFFEB84"/>
        <color rgb="FF63BE7B"/>
      </colorScale>
    </cfRule>
  </conditionalFormatting>
  <conditionalFormatting sqref="AE20">
    <cfRule type="colorScale" priority="6">
      <colorScale>
        <cfvo type="min"/>
        <cfvo type="percentile" val="50"/>
        <cfvo type="max"/>
        <color rgb="FFF8696B"/>
        <color rgb="FFFFEB84"/>
        <color rgb="FF63BE7B"/>
      </colorScale>
    </cfRule>
  </conditionalFormatting>
  <conditionalFormatting sqref="E20 P20 AA20">
    <cfRule type="colorScale" priority="5">
      <colorScale>
        <cfvo type="min"/>
        <cfvo type="percentile" val="50"/>
        <cfvo type="max"/>
        <color rgb="FFF8696B"/>
        <color rgb="FFFFEB84"/>
        <color rgb="FF63BE7B"/>
      </colorScale>
    </cfRule>
  </conditionalFormatting>
  <conditionalFormatting sqref="F20 Q20 AB20">
    <cfRule type="colorScale" priority="4">
      <colorScale>
        <cfvo type="min"/>
        <cfvo type="percentile" val="50"/>
        <cfvo type="max"/>
        <color rgb="FFF8696B"/>
        <color rgb="FFFFEB84"/>
        <color rgb="FF63BE7B"/>
      </colorScale>
    </cfRule>
  </conditionalFormatting>
  <conditionalFormatting sqref="G20 R20 AC20">
    <cfRule type="colorScale" priority="3">
      <colorScale>
        <cfvo type="min"/>
        <cfvo type="percentile" val="50"/>
        <cfvo type="max"/>
        <color rgb="FFF8696B"/>
        <color rgb="FFFFEB84"/>
        <color rgb="FF63BE7B"/>
      </colorScale>
    </cfRule>
  </conditionalFormatting>
  <conditionalFormatting sqref="H20 S20 AD20">
    <cfRule type="colorScale" priority="2">
      <colorScale>
        <cfvo type="min"/>
        <cfvo type="percentile" val="50"/>
        <cfvo type="max"/>
        <color rgb="FFF8696B"/>
        <color rgb="FFFFEB84"/>
        <color rgb="FF63BE7B"/>
      </colorScale>
    </cfRule>
  </conditionalFormatting>
  <conditionalFormatting sqref="I20 T20 AE20">
    <cfRule type="colorScale" priority="1">
      <colorScale>
        <cfvo type="min"/>
        <cfvo type="percentile" val="50"/>
        <cfvo type="max"/>
        <color rgb="FFF8696B"/>
        <color rgb="FFFFEB84"/>
        <color rgb="FF63BE7B"/>
      </colorScale>
    </cfRule>
  </conditionalFormatting>
  <dataValidations disablePrompts="1" count="1">
    <dataValidation type="whole" allowBlank="1" showInputMessage="1" showErrorMessage="1" error="0 to 5 please" sqref="Z11:AF19 Z6:AF9 D11:J19 O6:U9 D3:J4 O3:U4 O11:U19 D6:J9 Z3:AF4">
      <formula1>0</formula1>
      <formula2>5</formula2>
    </dataValidation>
  </dataValidations>
  <printOptions horizontalCentered="1" verticalCentered="1"/>
  <pageMargins left="0.25" right="0.25" top="0.75" bottom="0.75" header="0.3" footer="0.3"/>
  <pageSetup scale="50" orientation="landscape" cellComments="asDisplayed"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9"/>
  <sheetViews>
    <sheetView workbookViewId="0">
      <selection activeCell="A3" sqref="A3"/>
    </sheetView>
  </sheetViews>
  <sheetFormatPr defaultRowHeight="12.75" x14ac:dyDescent="0.2"/>
  <cols>
    <col min="1" max="3" width="9.140625" style="15"/>
    <col min="4" max="4" width="10.5703125" style="15" bestFit="1" customWidth="1"/>
    <col min="5" max="5" width="9.140625" style="15"/>
    <col min="6" max="6" width="10.5703125" style="15" bestFit="1" customWidth="1"/>
    <col min="7" max="16384" width="9.140625" style="15"/>
  </cols>
  <sheetData>
    <row r="4" spans="1:6" x14ac:dyDescent="0.2">
      <c r="C4" s="15" t="s">
        <v>112</v>
      </c>
    </row>
    <row r="7" spans="1:6" x14ac:dyDescent="0.2">
      <c r="C7" s="15" t="s">
        <v>111</v>
      </c>
      <c r="F7" s="15" t="s">
        <v>110</v>
      </c>
    </row>
    <row r="9" spans="1:6" x14ac:dyDescent="0.2">
      <c r="A9" s="15" t="s">
        <v>109</v>
      </c>
      <c r="B9" s="15" t="s">
        <v>46</v>
      </c>
      <c r="C9" s="15" t="s">
        <v>108</v>
      </c>
    </row>
    <row r="11" spans="1:6" ht="15" x14ac:dyDescent="0.25">
      <c r="A11" s="15" t="s">
        <v>107</v>
      </c>
      <c r="B11" s="15">
        <v>1</v>
      </c>
      <c r="C11" s="67">
        <v>796</v>
      </c>
      <c r="D11" s="67">
        <f t="shared" ref="D11:D16" si="0">+C11*B11</f>
        <v>796</v>
      </c>
      <c r="E11" s="15">
        <v>1</v>
      </c>
      <c r="F11" s="67">
        <f t="shared" ref="F11:F16" si="1">+E11*C11</f>
        <v>796</v>
      </c>
    </row>
    <row r="12" spans="1:6" ht="15" x14ac:dyDescent="0.25">
      <c r="A12" s="15" t="s">
        <v>106</v>
      </c>
      <c r="B12" s="15">
        <v>2</v>
      </c>
      <c r="C12" s="67">
        <v>240</v>
      </c>
      <c r="D12" s="67">
        <f t="shared" si="0"/>
        <v>480</v>
      </c>
      <c r="E12" s="15">
        <v>3</v>
      </c>
      <c r="F12" s="67">
        <f t="shared" si="1"/>
        <v>720</v>
      </c>
    </row>
    <row r="13" spans="1:6" ht="15" x14ac:dyDescent="0.25">
      <c r="A13" s="15" t="s">
        <v>105</v>
      </c>
      <c r="B13" s="15">
        <v>26</v>
      </c>
      <c r="C13" s="67">
        <v>7</v>
      </c>
      <c r="D13" s="67">
        <f t="shared" si="0"/>
        <v>182</v>
      </c>
      <c r="E13" s="15">
        <v>44</v>
      </c>
      <c r="F13" s="67">
        <f t="shared" si="1"/>
        <v>308</v>
      </c>
    </row>
    <row r="14" spans="1:6" ht="15" x14ac:dyDescent="0.25">
      <c r="A14" s="15" t="s">
        <v>104</v>
      </c>
      <c r="B14" s="15">
        <v>185</v>
      </c>
      <c r="C14" s="67">
        <v>1.19</v>
      </c>
      <c r="D14" s="67">
        <f t="shared" si="0"/>
        <v>220.14999999999998</v>
      </c>
      <c r="E14" s="15">
        <v>350</v>
      </c>
      <c r="F14" s="67">
        <f t="shared" si="1"/>
        <v>416.5</v>
      </c>
    </row>
    <row r="15" spans="1:6" ht="15" x14ac:dyDescent="0.25">
      <c r="A15" s="15" t="s">
        <v>103</v>
      </c>
      <c r="B15" s="15">
        <v>8</v>
      </c>
      <c r="C15" s="67">
        <v>7</v>
      </c>
      <c r="D15" s="67">
        <f t="shared" si="0"/>
        <v>56</v>
      </c>
      <c r="E15" s="15">
        <v>8</v>
      </c>
      <c r="F15" s="67">
        <f t="shared" si="1"/>
        <v>56</v>
      </c>
    </row>
    <row r="16" spans="1:6" ht="15" x14ac:dyDescent="0.25">
      <c r="A16" s="15" t="s">
        <v>102</v>
      </c>
      <c r="B16" s="15">
        <v>1</v>
      </c>
      <c r="C16" s="67">
        <v>300</v>
      </c>
      <c r="D16" s="67">
        <f t="shared" si="0"/>
        <v>300</v>
      </c>
      <c r="E16" s="15">
        <v>1</v>
      </c>
      <c r="F16" s="67">
        <f t="shared" si="1"/>
        <v>300</v>
      </c>
    </row>
    <row r="17" spans="4:6" ht="15" x14ac:dyDescent="0.25">
      <c r="D17" s="67"/>
      <c r="F17" s="67"/>
    </row>
    <row r="18" spans="4:6" ht="15" x14ac:dyDescent="0.25">
      <c r="D18" s="67">
        <f>SUM(D11:D17)</f>
        <v>2034.15</v>
      </c>
      <c r="F18" s="67">
        <f>SUM(F11:F17)</f>
        <v>2596.5</v>
      </c>
    </row>
    <row r="19" spans="4:6" ht="15" x14ac:dyDescent="0.25">
      <c r="F19" s="6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8"/>
  <sheetViews>
    <sheetView workbookViewId="0">
      <pane xSplit="1" ySplit="8" topLeftCell="D21" activePane="bottomRight" state="frozen"/>
      <selection pane="topRight" activeCell="B1" sqref="B1"/>
      <selection pane="bottomLeft" activeCell="A8" sqref="A8"/>
      <selection pane="bottomRight" activeCell="U6" sqref="U6"/>
    </sheetView>
  </sheetViews>
  <sheetFormatPr defaultRowHeight="12.75" x14ac:dyDescent="0.2"/>
  <cols>
    <col min="1" max="1" width="30.140625" style="15" customWidth="1"/>
    <col min="2" max="2" width="3.42578125" style="15" hidden="1" customWidth="1"/>
    <col min="3" max="3" width="16.28515625" style="68" hidden="1" customWidth="1"/>
    <col min="4" max="4" width="14" style="68" bestFit="1" customWidth="1"/>
    <col min="5" max="5" width="5.7109375" style="69" customWidth="1"/>
    <col min="6" max="6" width="14" style="15" bestFit="1" customWidth="1"/>
    <col min="7" max="7" width="2.42578125" style="15" customWidth="1"/>
    <col min="8" max="8" width="3" style="68" customWidth="1"/>
    <col min="9" max="9" width="14" style="68" bestFit="1" customWidth="1"/>
    <col min="10" max="10" width="5.7109375" style="68" customWidth="1"/>
    <col min="11" max="11" width="14" style="15" bestFit="1" customWidth="1"/>
    <col min="12" max="12" width="11" style="15" bestFit="1" customWidth="1"/>
    <col min="13" max="13" width="6.42578125" style="15" bestFit="1" customWidth="1"/>
    <col min="14" max="14" width="11.5703125" style="15" bestFit="1" customWidth="1"/>
    <col min="15" max="16" width="2.140625" style="15" customWidth="1"/>
    <col min="17" max="17" width="11" style="15" bestFit="1" customWidth="1"/>
    <col min="18" max="18" width="6.42578125" style="15" bestFit="1" customWidth="1"/>
    <col min="19" max="19" width="11.5703125" style="15" bestFit="1" customWidth="1"/>
    <col min="20" max="16384" width="9.140625" style="15"/>
  </cols>
  <sheetData>
    <row r="1" spans="1:20" ht="22.5" x14ac:dyDescent="0.3">
      <c r="A1" s="192" t="s">
        <v>101</v>
      </c>
      <c r="B1" s="193"/>
      <c r="C1" s="193"/>
      <c r="D1" s="193"/>
      <c r="E1" s="193"/>
      <c r="F1" s="193"/>
      <c r="G1" s="193"/>
      <c r="H1" s="193"/>
      <c r="I1" s="193"/>
      <c r="J1" s="193"/>
      <c r="K1" s="193"/>
    </row>
    <row r="2" spans="1:20" ht="18" x14ac:dyDescent="0.25">
      <c r="A2" s="189" t="s">
        <v>118</v>
      </c>
      <c r="B2" s="190"/>
      <c r="C2" s="190"/>
      <c r="D2" s="190"/>
      <c r="E2" s="190"/>
      <c r="F2" s="190"/>
      <c r="G2" s="25"/>
      <c r="H2" s="25"/>
      <c r="I2" s="25"/>
      <c r="J2" s="25"/>
      <c r="K2" s="25"/>
    </row>
    <row r="3" spans="1:20" x14ac:dyDescent="0.2">
      <c r="A3" s="66"/>
      <c r="B3" s="65"/>
      <c r="C3" s="65"/>
      <c r="D3" s="65"/>
      <c r="E3" s="65"/>
      <c r="F3" s="65"/>
      <c r="G3" s="25"/>
      <c r="H3" s="25"/>
      <c r="I3" s="25"/>
      <c r="J3" s="25"/>
      <c r="K3" s="25"/>
    </row>
    <row r="4" spans="1:20" x14ac:dyDescent="0.2">
      <c r="A4" s="19"/>
      <c r="B4" s="25" t="s">
        <v>99</v>
      </c>
      <c r="C4" s="70"/>
      <c r="D4" s="25"/>
      <c r="E4" s="76"/>
      <c r="F4" s="25"/>
      <c r="H4" s="70"/>
      <c r="I4" s="15"/>
      <c r="J4" s="15"/>
    </row>
    <row r="5" spans="1:20" x14ac:dyDescent="0.2">
      <c r="A5" s="19"/>
      <c r="B5" s="64" t="s">
        <v>98</v>
      </c>
      <c r="C5" s="70"/>
      <c r="D5" s="191" t="s">
        <v>117</v>
      </c>
      <c r="E5" s="191"/>
      <c r="F5" s="191"/>
      <c r="H5" s="70"/>
      <c r="I5" s="191" t="s">
        <v>117</v>
      </c>
      <c r="J5" s="191"/>
      <c r="K5" s="191"/>
      <c r="L5" s="184" t="s">
        <v>144</v>
      </c>
      <c r="M5" s="184"/>
      <c r="N5" s="184"/>
      <c r="P5" s="17"/>
      <c r="Q5" s="184" t="s">
        <v>144</v>
      </c>
      <c r="R5" s="184"/>
      <c r="S5" s="184"/>
    </row>
    <row r="6" spans="1:20" x14ac:dyDescent="0.2">
      <c r="A6" s="113" t="s">
        <v>96</v>
      </c>
      <c r="B6" s="112"/>
      <c r="C6" s="114"/>
      <c r="D6" s="108"/>
      <c r="E6" s="111"/>
      <c r="F6" s="106">
        <v>15</v>
      </c>
      <c r="G6" s="110"/>
      <c r="H6" s="109"/>
      <c r="I6" s="108"/>
      <c r="J6" s="107"/>
      <c r="K6" s="106">
        <v>30</v>
      </c>
      <c r="L6" s="121"/>
      <c r="M6" s="122"/>
      <c r="N6" s="123">
        <v>15</v>
      </c>
      <c r="O6" s="124"/>
      <c r="P6" s="125"/>
      <c r="Q6" s="121"/>
      <c r="R6" s="122"/>
      <c r="S6" s="123">
        <v>30</v>
      </c>
      <c r="T6" s="15" t="s">
        <v>153</v>
      </c>
    </row>
    <row r="7" spans="1:20" x14ac:dyDescent="0.2">
      <c r="A7" s="113" t="s">
        <v>95</v>
      </c>
      <c r="B7" s="112"/>
      <c r="C7" s="106"/>
      <c r="D7" s="108" t="s">
        <v>94</v>
      </c>
      <c r="E7" s="111" t="s">
        <v>93</v>
      </c>
      <c r="F7" s="106">
        <f>+F6*7</f>
        <v>105</v>
      </c>
      <c r="G7" s="110"/>
      <c r="H7" s="109"/>
      <c r="I7" s="108" t="s">
        <v>94</v>
      </c>
      <c r="J7" s="107" t="s">
        <v>93</v>
      </c>
      <c r="K7" s="106">
        <f>+K6*7</f>
        <v>210</v>
      </c>
      <c r="L7" s="121" t="s">
        <v>94</v>
      </c>
      <c r="M7" s="122" t="s">
        <v>93</v>
      </c>
      <c r="N7" s="123">
        <f>+N6*7</f>
        <v>105</v>
      </c>
      <c r="O7" s="124"/>
      <c r="P7" s="125"/>
      <c r="Q7" s="121" t="s">
        <v>94</v>
      </c>
      <c r="R7" s="122" t="s">
        <v>93</v>
      </c>
      <c r="S7" s="123">
        <f>+S6*7</f>
        <v>210</v>
      </c>
      <c r="T7" s="15" t="s">
        <v>152</v>
      </c>
    </row>
    <row r="8" spans="1:20" x14ac:dyDescent="0.2">
      <c r="A8" s="113" t="s">
        <v>92</v>
      </c>
      <c r="B8" s="112"/>
      <c r="C8" s="106"/>
      <c r="D8" s="108"/>
      <c r="E8" s="111" t="s">
        <v>91</v>
      </c>
      <c r="F8" s="106">
        <v>25</v>
      </c>
      <c r="G8" s="110"/>
      <c r="H8" s="109"/>
      <c r="I8" s="108"/>
      <c r="J8" s="107" t="s">
        <v>91</v>
      </c>
      <c r="K8" s="106">
        <v>25</v>
      </c>
      <c r="L8" s="121"/>
      <c r="M8" s="122" t="s">
        <v>91</v>
      </c>
      <c r="N8" s="123">
        <v>25</v>
      </c>
      <c r="O8" s="124"/>
      <c r="P8" s="125"/>
      <c r="Q8" s="121"/>
      <c r="R8" s="122" t="s">
        <v>91</v>
      </c>
      <c r="S8" s="123">
        <v>25</v>
      </c>
    </row>
    <row r="9" spans="1:20" hidden="1" x14ac:dyDescent="0.2">
      <c r="A9" s="19"/>
      <c r="B9" s="18"/>
      <c r="C9" s="102"/>
      <c r="D9" s="105"/>
      <c r="E9" s="76"/>
      <c r="F9" s="102"/>
      <c r="H9" s="70"/>
      <c r="I9" s="105"/>
      <c r="J9" s="25"/>
      <c r="K9" s="102"/>
      <c r="L9" s="55"/>
      <c r="M9" s="25"/>
      <c r="N9" s="53"/>
      <c r="P9" s="17"/>
      <c r="Q9" s="55"/>
      <c r="R9" s="25"/>
      <c r="S9" s="53"/>
    </row>
    <row r="10" spans="1:20" x14ac:dyDescent="0.2">
      <c r="A10" s="27" t="s">
        <v>90</v>
      </c>
      <c r="B10" s="18"/>
      <c r="C10" s="70"/>
      <c r="D10" s="75"/>
      <c r="E10" s="76"/>
      <c r="F10" s="70"/>
      <c r="H10" s="70"/>
      <c r="I10" s="75"/>
      <c r="J10" s="25"/>
      <c r="K10" s="70"/>
      <c r="L10" s="26"/>
      <c r="M10" s="25"/>
      <c r="N10" s="17"/>
      <c r="P10" s="17"/>
      <c r="Q10" s="26"/>
      <c r="R10" s="25"/>
      <c r="S10" s="17"/>
    </row>
    <row r="11" spans="1:20" ht="15" x14ac:dyDescent="0.25">
      <c r="A11" s="39" t="s">
        <v>89</v>
      </c>
      <c r="B11" s="18"/>
      <c r="C11" s="70"/>
      <c r="D11" s="88" t="s">
        <v>116</v>
      </c>
      <c r="E11" s="76"/>
      <c r="F11" s="84">
        <v>0</v>
      </c>
      <c r="H11" s="70"/>
      <c r="I11" s="75"/>
      <c r="J11" s="25"/>
      <c r="K11" s="84">
        <v>0</v>
      </c>
      <c r="L11" s="26"/>
      <c r="M11" s="25"/>
      <c r="N11" s="34">
        <f t="shared" ref="N11:N18" si="0">+F11+$T11</f>
        <v>0</v>
      </c>
      <c r="P11" s="17"/>
      <c r="Q11" s="26"/>
      <c r="R11" s="25"/>
      <c r="S11" s="34">
        <f t="shared" ref="S11:S18" si="1">+K11+$T11</f>
        <v>0</v>
      </c>
      <c r="T11" s="17"/>
    </row>
    <row r="12" spans="1:20" ht="15" x14ac:dyDescent="0.25">
      <c r="A12" s="39" t="s">
        <v>88</v>
      </c>
      <c r="B12" s="18"/>
      <c r="C12" s="70"/>
      <c r="D12" s="88" t="s">
        <v>116</v>
      </c>
      <c r="E12" s="76"/>
      <c r="F12" s="84">
        <v>0</v>
      </c>
      <c r="H12" s="70"/>
      <c r="I12" s="75"/>
      <c r="J12" s="25"/>
      <c r="K12" s="84">
        <v>0</v>
      </c>
      <c r="L12" s="26"/>
      <c r="M12" s="25"/>
      <c r="N12" s="34">
        <f t="shared" si="0"/>
        <v>0</v>
      </c>
      <c r="P12" s="17"/>
      <c r="Q12" s="26"/>
      <c r="R12" s="25"/>
      <c r="S12" s="34">
        <f t="shared" si="1"/>
        <v>0</v>
      </c>
      <c r="T12" s="17"/>
    </row>
    <row r="13" spans="1:20" x14ac:dyDescent="0.2">
      <c r="A13" s="39" t="s">
        <v>87</v>
      </c>
      <c r="B13" s="18"/>
      <c r="C13" s="70"/>
      <c r="D13" s="75">
        <v>8</v>
      </c>
      <c r="E13" s="103">
        <v>30</v>
      </c>
      <c r="F13" s="84">
        <f>+E13*D13</f>
        <v>240</v>
      </c>
      <c r="H13" s="70"/>
      <c r="I13" s="75">
        <v>8</v>
      </c>
      <c r="J13" s="103">
        <v>30</v>
      </c>
      <c r="K13" s="84">
        <f>+J13*I13</f>
        <v>240</v>
      </c>
      <c r="L13" s="26"/>
      <c r="M13" s="53"/>
      <c r="N13" s="34">
        <f t="shared" si="0"/>
        <v>240</v>
      </c>
      <c r="P13" s="17"/>
      <c r="Q13" s="26"/>
      <c r="R13" s="53"/>
      <c r="S13" s="34">
        <f t="shared" si="1"/>
        <v>240</v>
      </c>
      <c r="T13" s="17"/>
    </row>
    <row r="14" spans="1:20" ht="15" x14ac:dyDescent="0.25">
      <c r="A14" s="39" t="s">
        <v>86</v>
      </c>
      <c r="B14" s="18"/>
      <c r="C14" s="70"/>
      <c r="D14" s="75">
        <v>200</v>
      </c>
      <c r="E14" s="104">
        <v>1</v>
      </c>
      <c r="F14" s="84">
        <f>+E14*D14</f>
        <v>200</v>
      </c>
      <c r="H14" s="70"/>
      <c r="I14" s="75">
        <v>200</v>
      </c>
      <c r="J14" s="104">
        <v>1</v>
      </c>
      <c r="K14" s="84">
        <f>+J14*I14</f>
        <v>200</v>
      </c>
      <c r="L14" s="26"/>
      <c r="M14" s="53"/>
      <c r="N14" s="34">
        <f t="shared" si="0"/>
        <v>200</v>
      </c>
      <c r="P14" s="17"/>
      <c r="Q14" s="26"/>
      <c r="R14" s="53"/>
      <c r="S14" s="34">
        <f t="shared" si="1"/>
        <v>200</v>
      </c>
      <c r="T14" s="17"/>
    </row>
    <row r="15" spans="1:20" x14ac:dyDescent="0.2">
      <c r="A15" s="39" t="s">
        <v>85</v>
      </c>
      <c r="B15" s="18"/>
      <c r="C15" s="70"/>
      <c r="D15" s="75">
        <v>160</v>
      </c>
      <c r="E15" s="76">
        <v>1</v>
      </c>
      <c r="F15" s="84">
        <f>+E15*D15</f>
        <v>160</v>
      </c>
      <c r="H15" s="70"/>
      <c r="I15" s="75">
        <v>160</v>
      </c>
      <c r="J15" s="76">
        <v>1</v>
      </c>
      <c r="K15" s="84">
        <f>+J15*I15</f>
        <v>160</v>
      </c>
      <c r="L15" s="26"/>
      <c r="M15" s="25"/>
      <c r="N15" s="34">
        <f t="shared" si="0"/>
        <v>160</v>
      </c>
      <c r="P15" s="17"/>
      <c r="Q15" s="26"/>
      <c r="R15" s="25"/>
      <c r="S15" s="34">
        <f t="shared" si="1"/>
        <v>160</v>
      </c>
      <c r="T15" s="17"/>
    </row>
    <row r="16" spans="1:20" ht="15" x14ac:dyDescent="0.25">
      <c r="A16" s="39" t="s">
        <v>84</v>
      </c>
      <c r="B16" s="18"/>
      <c r="C16" s="70"/>
      <c r="D16" s="88" t="s">
        <v>115</v>
      </c>
      <c r="E16" s="76"/>
      <c r="F16" s="84">
        <v>0</v>
      </c>
      <c r="H16" s="70"/>
      <c r="I16" s="75"/>
      <c r="J16" s="25"/>
      <c r="K16" s="84">
        <v>0</v>
      </c>
      <c r="L16" s="26"/>
      <c r="M16" s="25"/>
      <c r="N16" s="34">
        <f t="shared" si="0"/>
        <v>0</v>
      </c>
      <c r="P16" s="17"/>
      <c r="Q16" s="26"/>
      <c r="R16" s="25"/>
      <c r="S16" s="34">
        <f t="shared" si="1"/>
        <v>0</v>
      </c>
      <c r="T16" s="17"/>
    </row>
    <row r="17" spans="1:20" ht="15" x14ac:dyDescent="0.25">
      <c r="A17" s="39" t="s">
        <v>83</v>
      </c>
      <c r="B17" s="18"/>
      <c r="C17" s="70"/>
      <c r="D17" s="88" t="s">
        <v>115</v>
      </c>
      <c r="E17" s="76"/>
      <c r="F17" s="84">
        <v>0</v>
      </c>
      <c r="H17" s="70"/>
      <c r="I17" s="75"/>
      <c r="J17" s="25"/>
      <c r="K17" s="84">
        <v>0</v>
      </c>
      <c r="L17" s="26"/>
      <c r="M17" s="25"/>
      <c r="N17" s="34">
        <f t="shared" si="0"/>
        <v>0</v>
      </c>
      <c r="P17" s="17"/>
      <c r="Q17" s="26"/>
      <c r="R17" s="25"/>
      <c r="S17" s="34">
        <f t="shared" si="1"/>
        <v>0</v>
      </c>
      <c r="T17" s="17"/>
    </row>
    <row r="18" spans="1:20" ht="15" x14ac:dyDescent="0.25">
      <c r="A18" s="39" t="s">
        <v>82</v>
      </c>
      <c r="B18" s="18"/>
      <c r="C18" s="70"/>
      <c r="D18" s="88" t="s">
        <v>115</v>
      </c>
      <c r="E18" s="76"/>
      <c r="F18" s="84">
        <v>0</v>
      </c>
      <c r="H18" s="70"/>
      <c r="I18" s="75"/>
      <c r="J18" s="25"/>
      <c r="K18" s="84">
        <v>0</v>
      </c>
      <c r="L18" s="26"/>
      <c r="M18" s="25"/>
      <c r="N18" s="34">
        <f t="shared" si="0"/>
        <v>0</v>
      </c>
      <c r="P18" s="17"/>
      <c r="Q18" s="26"/>
      <c r="R18" s="25"/>
      <c r="S18" s="34">
        <f t="shared" si="1"/>
        <v>0</v>
      </c>
      <c r="T18" s="17"/>
    </row>
    <row r="19" spans="1:20" ht="15" hidden="1" x14ac:dyDescent="0.25">
      <c r="A19" s="39" t="s">
        <v>81</v>
      </c>
      <c r="B19" s="18"/>
      <c r="C19" s="70">
        <v>315</v>
      </c>
      <c r="D19" s="75"/>
      <c r="E19" s="76"/>
      <c r="F19" s="84">
        <f t="shared" ref="F19:F24" si="2">+E19*D19</f>
        <v>0</v>
      </c>
      <c r="H19" s="70"/>
      <c r="I19" s="75"/>
      <c r="J19" s="25"/>
      <c r="K19" s="90" t="s">
        <v>64</v>
      </c>
      <c r="L19" s="26"/>
      <c r="M19" s="25"/>
      <c r="N19" s="41" t="s">
        <v>64</v>
      </c>
      <c r="P19" s="17"/>
      <c r="Q19" s="26"/>
      <c r="R19" s="25"/>
      <c r="S19" s="41" t="s">
        <v>64</v>
      </c>
      <c r="T19" s="17"/>
    </row>
    <row r="20" spans="1:20" ht="15" hidden="1" x14ac:dyDescent="0.25">
      <c r="A20" s="39" t="s">
        <v>80</v>
      </c>
      <c r="B20" s="18"/>
      <c r="C20" s="70">
        <v>1500</v>
      </c>
      <c r="D20" s="75"/>
      <c r="E20" s="76"/>
      <c r="F20" s="84">
        <f t="shared" si="2"/>
        <v>0</v>
      </c>
      <c r="H20" s="70"/>
      <c r="I20" s="75"/>
      <c r="J20" s="25"/>
      <c r="K20" s="90" t="s">
        <v>64</v>
      </c>
      <c r="L20" s="26"/>
      <c r="M20" s="25"/>
      <c r="N20" s="41" t="s">
        <v>64</v>
      </c>
      <c r="P20" s="17"/>
      <c r="Q20" s="26"/>
      <c r="R20" s="25"/>
      <c r="S20" s="41" t="s">
        <v>64</v>
      </c>
      <c r="T20" s="17"/>
    </row>
    <row r="21" spans="1:20" x14ac:dyDescent="0.2">
      <c r="A21" s="83" t="s">
        <v>79</v>
      </c>
      <c r="B21" s="18"/>
      <c r="C21" s="70"/>
      <c r="D21" s="75"/>
      <c r="E21" s="103"/>
      <c r="F21" s="84">
        <f t="shared" si="2"/>
        <v>0</v>
      </c>
      <c r="H21" s="70"/>
      <c r="I21" s="75"/>
      <c r="J21" s="102"/>
      <c r="K21" s="84">
        <v>0</v>
      </c>
      <c r="L21" s="26"/>
      <c r="M21" s="53"/>
      <c r="N21" s="34">
        <f>+F21+$T21</f>
        <v>0</v>
      </c>
      <c r="P21" s="17"/>
      <c r="Q21" s="26"/>
      <c r="R21" s="53"/>
      <c r="S21" s="34">
        <f t="shared" ref="S21:S25" si="3">+K21+$T21</f>
        <v>0</v>
      </c>
      <c r="T21" s="17"/>
    </row>
    <row r="22" spans="1:20" x14ac:dyDescent="0.2">
      <c r="A22" s="83" t="s">
        <v>78</v>
      </c>
      <c r="B22" s="18"/>
      <c r="C22" s="70"/>
      <c r="D22" s="75"/>
      <c r="E22" s="103"/>
      <c r="F22" s="84">
        <f t="shared" si="2"/>
        <v>0</v>
      </c>
      <c r="H22" s="70"/>
      <c r="I22" s="75"/>
      <c r="J22" s="102"/>
      <c r="K22" s="84">
        <v>0</v>
      </c>
      <c r="L22" s="26"/>
      <c r="M22" s="53"/>
      <c r="N22" s="34">
        <f>+F22+$T22</f>
        <v>0</v>
      </c>
      <c r="P22" s="17"/>
      <c r="Q22" s="26"/>
      <c r="R22" s="53"/>
      <c r="S22" s="34">
        <f t="shared" si="3"/>
        <v>0</v>
      </c>
      <c r="T22" s="17"/>
    </row>
    <row r="23" spans="1:20" x14ac:dyDescent="0.2">
      <c r="A23" s="83" t="s">
        <v>77</v>
      </c>
      <c r="B23" s="18"/>
      <c r="C23" s="70"/>
      <c r="D23" s="75"/>
      <c r="E23" s="76"/>
      <c r="F23" s="84">
        <f t="shared" si="2"/>
        <v>0</v>
      </c>
      <c r="H23" s="70"/>
      <c r="I23" s="75"/>
      <c r="J23" s="25"/>
      <c r="K23" s="84">
        <v>0</v>
      </c>
      <c r="L23" s="26"/>
      <c r="M23" s="25"/>
      <c r="N23" s="34">
        <f>+F23+$T23</f>
        <v>0</v>
      </c>
      <c r="P23" s="17"/>
      <c r="Q23" s="26"/>
      <c r="R23" s="25"/>
      <c r="S23" s="34">
        <f t="shared" si="3"/>
        <v>0</v>
      </c>
      <c r="T23" s="17"/>
    </row>
    <row r="24" spans="1:20" x14ac:dyDescent="0.2">
      <c r="A24" s="83" t="s">
        <v>76</v>
      </c>
      <c r="B24" s="18"/>
      <c r="C24" s="70"/>
      <c r="D24" s="75"/>
      <c r="E24" s="76"/>
      <c r="F24" s="84">
        <f t="shared" si="2"/>
        <v>0</v>
      </c>
      <c r="H24" s="70"/>
      <c r="I24" s="75"/>
      <c r="J24" s="25"/>
      <c r="K24" s="84">
        <v>0</v>
      </c>
      <c r="L24" s="26"/>
      <c r="M24" s="25"/>
      <c r="N24" s="34">
        <f>+F24+$T24</f>
        <v>0</v>
      </c>
      <c r="P24" s="17"/>
      <c r="Q24" s="26"/>
      <c r="R24" s="25"/>
      <c r="S24" s="34">
        <f t="shared" si="3"/>
        <v>0</v>
      </c>
      <c r="T24" s="17"/>
    </row>
    <row r="25" spans="1:20" ht="16.5" x14ac:dyDescent="0.35">
      <c r="A25" s="39" t="s">
        <v>75</v>
      </c>
      <c r="B25" s="18"/>
      <c r="C25" s="81"/>
      <c r="D25" s="88" t="s">
        <v>115</v>
      </c>
      <c r="E25" s="76"/>
      <c r="F25" s="84">
        <v>0</v>
      </c>
      <c r="H25" s="70"/>
      <c r="I25" s="79"/>
      <c r="J25" s="25"/>
      <c r="K25" s="77">
        <v>0</v>
      </c>
      <c r="L25" s="30"/>
      <c r="M25" s="25"/>
      <c r="N25" s="28">
        <f>+F25+$T25</f>
        <v>0</v>
      </c>
      <c r="P25" s="17"/>
      <c r="Q25" s="30"/>
      <c r="R25" s="25"/>
      <c r="S25" s="28">
        <f t="shared" si="3"/>
        <v>0</v>
      </c>
      <c r="T25" s="17"/>
    </row>
    <row r="26" spans="1:20" ht="18" customHeight="1" x14ac:dyDescent="0.2">
      <c r="A26" s="24" t="s">
        <v>74</v>
      </c>
      <c r="B26" s="23"/>
      <c r="C26" s="72">
        <f>SUM(C11:C25)</f>
        <v>1815</v>
      </c>
      <c r="D26" s="73"/>
      <c r="E26" s="74"/>
      <c r="F26" s="72">
        <f>SUM(F11:F25)</f>
        <v>600</v>
      </c>
      <c r="H26" s="70"/>
      <c r="I26" s="73"/>
      <c r="J26" s="21"/>
      <c r="K26" s="72">
        <f>SUM(K11:K25)</f>
        <v>600</v>
      </c>
      <c r="L26" s="22"/>
      <c r="M26" s="21"/>
      <c r="N26" s="20">
        <f>SUM(N11:N25)</f>
        <v>600</v>
      </c>
      <c r="P26" s="17"/>
      <c r="Q26" s="22"/>
      <c r="R26" s="21"/>
      <c r="S26" s="20">
        <f>SUM(S11:S25)</f>
        <v>600</v>
      </c>
      <c r="T26" s="17"/>
    </row>
    <row r="27" spans="1:20" ht="18.75" customHeight="1" x14ac:dyDescent="0.2">
      <c r="A27" s="27" t="s">
        <v>73</v>
      </c>
      <c r="B27" s="18"/>
      <c r="C27" s="70"/>
      <c r="D27" s="75"/>
      <c r="E27" s="76"/>
      <c r="F27" s="70"/>
      <c r="H27" s="70"/>
      <c r="I27" s="75"/>
      <c r="J27" s="25"/>
      <c r="K27" s="70"/>
      <c r="L27" s="26"/>
      <c r="M27" s="25"/>
      <c r="N27" s="17"/>
      <c r="P27" s="17"/>
      <c r="Q27" s="26"/>
      <c r="R27" s="25"/>
      <c r="S27" s="17"/>
      <c r="T27" s="17"/>
    </row>
    <row r="28" spans="1:20" ht="18.75" hidden="1" customHeight="1" x14ac:dyDescent="0.25">
      <c r="A28" s="39" t="s">
        <v>72</v>
      </c>
      <c r="B28" s="18"/>
      <c r="C28" s="70">
        <v>0</v>
      </c>
      <c r="D28" s="75"/>
      <c r="E28" s="101"/>
      <c r="F28" s="90" t="s">
        <v>64</v>
      </c>
      <c r="H28" s="70"/>
      <c r="I28" s="75"/>
      <c r="J28" s="52"/>
      <c r="K28" s="90" t="s">
        <v>64</v>
      </c>
      <c r="L28" s="26"/>
      <c r="M28" s="52"/>
      <c r="N28" s="41" t="s">
        <v>64</v>
      </c>
      <c r="P28" s="17"/>
      <c r="Q28" s="26"/>
      <c r="R28" s="52"/>
      <c r="S28" s="41" t="s">
        <v>64</v>
      </c>
      <c r="T28" s="17"/>
    </row>
    <row r="29" spans="1:20" ht="15" hidden="1" x14ac:dyDescent="0.25">
      <c r="A29" s="39" t="s">
        <v>71</v>
      </c>
      <c r="B29" s="18"/>
      <c r="C29" s="70">
        <v>0</v>
      </c>
      <c r="D29" s="75"/>
      <c r="E29" s="101"/>
      <c r="F29" s="90" t="s">
        <v>64</v>
      </c>
      <c r="H29" s="70"/>
      <c r="I29" s="75"/>
      <c r="J29" s="52"/>
      <c r="K29" s="90" t="s">
        <v>64</v>
      </c>
      <c r="L29" s="26"/>
      <c r="M29" s="52"/>
      <c r="N29" s="41" t="s">
        <v>64</v>
      </c>
      <c r="P29" s="17"/>
      <c r="Q29" s="26"/>
      <c r="R29" s="52"/>
      <c r="S29" s="41" t="s">
        <v>64</v>
      </c>
      <c r="T29" s="17"/>
    </row>
    <row r="30" spans="1:20" ht="15" hidden="1" x14ac:dyDescent="0.25">
      <c r="A30" s="39" t="s">
        <v>70</v>
      </c>
      <c r="B30" s="18"/>
      <c r="C30" s="70">
        <v>0</v>
      </c>
      <c r="D30" s="75"/>
      <c r="E30" s="101"/>
      <c r="F30" s="90" t="s">
        <v>64</v>
      </c>
      <c r="H30" s="70"/>
      <c r="I30" s="75"/>
      <c r="J30" s="52"/>
      <c r="K30" s="90" t="s">
        <v>64</v>
      </c>
      <c r="L30" s="26"/>
      <c r="M30" s="52"/>
      <c r="N30" s="41" t="s">
        <v>64</v>
      </c>
      <c r="P30" s="17"/>
      <c r="Q30" s="26"/>
      <c r="R30" s="52"/>
      <c r="S30" s="41" t="s">
        <v>64</v>
      </c>
      <c r="T30" s="17"/>
    </row>
    <row r="31" spans="1:20" ht="15" hidden="1" x14ac:dyDescent="0.25">
      <c r="A31" s="39" t="s">
        <v>69</v>
      </c>
      <c r="B31" s="18"/>
      <c r="C31" s="70">
        <v>0</v>
      </c>
      <c r="D31" s="75"/>
      <c r="E31" s="101"/>
      <c r="F31" s="90" t="s">
        <v>64</v>
      </c>
      <c r="H31" s="70"/>
      <c r="I31" s="75"/>
      <c r="J31" s="52"/>
      <c r="K31" s="90" t="s">
        <v>64</v>
      </c>
      <c r="L31" s="26"/>
      <c r="M31" s="52"/>
      <c r="N31" s="41" t="s">
        <v>64</v>
      </c>
      <c r="P31" s="17"/>
      <c r="Q31" s="26"/>
      <c r="R31" s="52"/>
      <c r="S31" s="41" t="s">
        <v>64</v>
      </c>
      <c r="T31" s="17"/>
    </row>
    <row r="32" spans="1:20" ht="15" hidden="1" x14ac:dyDescent="0.25">
      <c r="A32" s="39" t="s">
        <v>68</v>
      </c>
      <c r="B32" s="18"/>
      <c r="C32" s="70">
        <v>0</v>
      </c>
      <c r="D32" s="75"/>
      <c r="E32" s="101"/>
      <c r="F32" s="90" t="s">
        <v>64</v>
      </c>
      <c r="H32" s="70"/>
      <c r="I32" s="75"/>
      <c r="J32" s="52"/>
      <c r="K32" s="90" t="s">
        <v>64</v>
      </c>
      <c r="L32" s="26"/>
      <c r="M32" s="52"/>
      <c r="N32" s="41" t="s">
        <v>64</v>
      </c>
      <c r="P32" s="17"/>
      <c r="Q32" s="26"/>
      <c r="R32" s="52"/>
      <c r="S32" s="41" t="s">
        <v>64</v>
      </c>
      <c r="T32" s="17"/>
    </row>
    <row r="33" spans="1:21" ht="15" hidden="1" x14ac:dyDescent="0.25">
      <c r="A33" s="39" t="s">
        <v>67</v>
      </c>
      <c r="B33" s="18"/>
      <c r="C33" s="70">
        <v>0</v>
      </c>
      <c r="D33" s="75"/>
      <c r="E33" s="101"/>
      <c r="F33" s="90" t="s">
        <v>64</v>
      </c>
      <c r="H33" s="70"/>
      <c r="I33" s="75"/>
      <c r="J33" s="52"/>
      <c r="K33" s="90" t="s">
        <v>64</v>
      </c>
      <c r="L33" s="26"/>
      <c r="M33" s="52"/>
      <c r="N33" s="41" t="s">
        <v>64</v>
      </c>
      <c r="P33" s="17"/>
      <c r="Q33" s="26"/>
      <c r="R33" s="52"/>
      <c r="S33" s="41" t="s">
        <v>64</v>
      </c>
      <c r="T33" s="17"/>
    </row>
    <row r="34" spans="1:21" ht="15" hidden="1" x14ac:dyDescent="0.25">
      <c r="A34" s="39" t="s">
        <v>66</v>
      </c>
      <c r="B34" s="18"/>
      <c r="C34" s="70">
        <v>0</v>
      </c>
      <c r="D34" s="75"/>
      <c r="E34" s="101"/>
      <c r="F34" s="90" t="s">
        <v>64</v>
      </c>
      <c r="H34" s="70"/>
      <c r="I34" s="75"/>
      <c r="J34" s="52"/>
      <c r="K34" s="90" t="s">
        <v>64</v>
      </c>
      <c r="L34" s="26"/>
      <c r="M34" s="52"/>
      <c r="N34" s="41" t="s">
        <v>64</v>
      </c>
      <c r="P34" s="17"/>
      <c r="Q34" s="26"/>
      <c r="R34" s="52"/>
      <c r="S34" s="41" t="s">
        <v>64</v>
      </c>
      <c r="T34" s="17"/>
    </row>
    <row r="35" spans="1:21" ht="15" hidden="1" x14ac:dyDescent="0.25">
      <c r="A35" s="39" t="s">
        <v>65</v>
      </c>
      <c r="B35" s="18"/>
      <c r="C35" s="70">
        <v>0</v>
      </c>
      <c r="D35" s="75"/>
      <c r="E35" s="101"/>
      <c r="F35" s="90" t="s">
        <v>64</v>
      </c>
      <c r="H35" s="70"/>
      <c r="I35" s="75"/>
      <c r="J35" s="52"/>
      <c r="K35" s="90" t="s">
        <v>64</v>
      </c>
      <c r="L35" s="26"/>
      <c r="M35" s="52"/>
      <c r="N35" s="41" t="s">
        <v>64</v>
      </c>
      <c r="P35" s="17"/>
      <c r="Q35" s="26"/>
      <c r="R35" s="52"/>
      <c r="S35" s="41" t="s">
        <v>64</v>
      </c>
      <c r="T35" s="17"/>
    </row>
    <row r="36" spans="1:21" x14ac:dyDescent="0.2">
      <c r="A36" s="39" t="s">
        <v>63</v>
      </c>
      <c r="B36" s="18"/>
      <c r="C36" s="70">
        <v>0</v>
      </c>
      <c r="D36" s="99">
        <v>1</v>
      </c>
      <c r="E36" s="96">
        <f>+F7</f>
        <v>105</v>
      </c>
      <c r="F36" s="70">
        <f t="shared" ref="F36:F45" si="4">+E36*D36</f>
        <v>105</v>
      </c>
      <c r="H36" s="70"/>
      <c r="I36" s="99">
        <v>1</v>
      </c>
      <c r="J36" s="94">
        <f>+K7</f>
        <v>210</v>
      </c>
      <c r="K36" s="70">
        <f t="shared" ref="K36:K45" si="5">+J36*I36</f>
        <v>210</v>
      </c>
      <c r="L36" s="51">
        <f>+D36+$T36</f>
        <v>2.5</v>
      </c>
      <c r="M36" s="47">
        <f>+N7</f>
        <v>105</v>
      </c>
      <c r="N36" s="17">
        <f t="shared" ref="N36:N45" si="6">+M36*L36</f>
        <v>262.5</v>
      </c>
      <c r="P36" s="17"/>
      <c r="Q36" s="51">
        <f>+I36+$T36</f>
        <v>2.5</v>
      </c>
      <c r="R36" s="47">
        <f>+S7</f>
        <v>210</v>
      </c>
      <c r="S36" s="17">
        <f t="shared" ref="S36:S45" si="7">+R36*Q36</f>
        <v>525</v>
      </c>
      <c r="T36" s="17">
        <v>1.5</v>
      </c>
      <c r="U36" s="15" t="s">
        <v>162</v>
      </c>
    </row>
    <row r="37" spans="1:21" x14ac:dyDescent="0.2">
      <c r="A37" s="39" t="s">
        <v>62</v>
      </c>
      <c r="B37" s="18"/>
      <c r="C37" s="70">
        <v>0</v>
      </c>
      <c r="D37" s="99">
        <v>0</v>
      </c>
      <c r="E37" s="96">
        <f>+F6</f>
        <v>15</v>
      </c>
      <c r="F37" s="70">
        <f t="shared" si="4"/>
        <v>0</v>
      </c>
      <c r="H37" s="70"/>
      <c r="I37" s="99">
        <v>0</v>
      </c>
      <c r="J37" s="94">
        <f>+K6</f>
        <v>30</v>
      </c>
      <c r="K37" s="70">
        <f t="shared" si="5"/>
        <v>0</v>
      </c>
      <c r="L37" s="51">
        <f t="shared" ref="L37:L45" si="8">+D37+$T37</f>
        <v>0</v>
      </c>
      <c r="M37" s="47">
        <f>+N6</f>
        <v>15</v>
      </c>
      <c r="N37" s="17">
        <f t="shared" si="6"/>
        <v>0</v>
      </c>
      <c r="P37" s="17"/>
      <c r="Q37" s="51">
        <f t="shared" ref="Q37:Q45" si="9">+I37+$T37</f>
        <v>0</v>
      </c>
      <c r="R37" s="47">
        <f>+S6</f>
        <v>30</v>
      </c>
      <c r="S37" s="17">
        <f t="shared" si="7"/>
        <v>0</v>
      </c>
      <c r="T37" s="17"/>
    </row>
    <row r="38" spans="1:21" x14ac:dyDescent="0.2">
      <c r="A38" s="39" t="s">
        <v>61</v>
      </c>
      <c r="B38" s="18"/>
      <c r="C38" s="70">
        <v>0</v>
      </c>
      <c r="D38" s="99">
        <v>1.5</v>
      </c>
      <c r="E38" s="96">
        <f>+F6*2</f>
        <v>30</v>
      </c>
      <c r="F38" s="70">
        <f t="shared" si="4"/>
        <v>45</v>
      </c>
      <c r="H38" s="70"/>
      <c r="I38" s="99">
        <v>1</v>
      </c>
      <c r="J38" s="94">
        <f>+K6*2</f>
        <v>60</v>
      </c>
      <c r="K38" s="70">
        <f t="shared" si="5"/>
        <v>60</v>
      </c>
      <c r="L38" s="51">
        <f t="shared" si="8"/>
        <v>1.5</v>
      </c>
      <c r="M38" s="47">
        <f>+N6*2</f>
        <v>30</v>
      </c>
      <c r="N38" s="17">
        <f t="shared" si="6"/>
        <v>45</v>
      </c>
      <c r="P38" s="17"/>
      <c r="Q38" s="51">
        <f t="shared" si="9"/>
        <v>1</v>
      </c>
      <c r="R38" s="47">
        <f>+S6*2</f>
        <v>60</v>
      </c>
      <c r="S38" s="17">
        <f t="shared" si="7"/>
        <v>60</v>
      </c>
      <c r="T38" s="17"/>
    </row>
    <row r="39" spans="1:21" x14ac:dyDescent="0.2">
      <c r="A39" s="39" t="s">
        <v>60</v>
      </c>
      <c r="B39" s="18"/>
      <c r="C39" s="70">
        <v>0</v>
      </c>
      <c r="D39" s="99">
        <v>18</v>
      </c>
      <c r="E39" s="96">
        <f>+F7+F8</f>
        <v>130</v>
      </c>
      <c r="F39" s="70">
        <f t="shared" si="4"/>
        <v>2340</v>
      </c>
      <c r="H39" s="70"/>
      <c r="I39" s="99">
        <v>15</v>
      </c>
      <c r="J39" s="94">
        <f>+K7+K8</f>
        <v>235</v>
      </c>
      <c r="K39" s="70">
        <f t="shared" si="5"/>
        <v>3525</v>
      </c>
      <c r="L39" s="51">
        <f t="shared" si="8"/>
        <v>18</v>
      </c>
      <c r="M39" s="47">
        <f>+N7+N8</f>
        <v>130</v>
      </c>
      <c r="N39" s="17">
        <f t="shared" si="6"/>
        <v>2340</v>
      </c>
      <c r="P39" s="17"/>
      <c r="Q39" s="51">
        <f t="shared" si="9"/>
        <v>15</v>
      </c>
      <c r="R39" s="47">
        <f>+S7+S8</f>
        <v>235</v>
      </c>
      <c r="S39" s="17">
        <f t="shared" si="7"/>
        <v>3525</v>
      </c>
      <c r="T39" s="17"/>
    </row>
    <row r="40" spans="1:21" ht="12.75" customHeight="1" x14ac:dyDescent="0.2">
      <c r="A40" s="39" t="s">
        <v>161</v>
      </c>
      <c r="B40" s="18"/>
      <c r="C40" s="98">
        <v>0</v>
      </c>
      <c r="D40" s="97">
        <v>30</v>
      </c>
      <c r="E40" s="96">
        <f>+F7+F8</f>
        <v>130</v>
      </c>
      <c r="F40" s="70">
        <f t="shared" si="4"/>
        <v>3900</v>
      </c>
      <c r="H40" s="70"/>
      <c r="I40" s="97">
        <v>25</v>
      </c>
      <c r="J40" s="94">
        <f>+K7+K8</f>
        <v>235</v>
      </c>
      <c r="K40" s="70">
        <f t="shared" si="5"/>
        <v>5875</v>
      </c>
      <c r="L40" s="51">
        <f t="shared" si="8"/>
        <v>30</v>
      </c>
      <c r="M40" s="47">
        <f>+N7+N8</f>
        <v>130</v>
      </c>
      <c r="N40" s="17">
        <f t="shared" si="6"/>
        <v>3900</v>
      </c>
      <c r="P40" s="17"/>
      <c r="Q40" s="51">
        <f t="shared" si="9"/>
        <v>25</v>
      </c>
      <c r="R40" s="47">
        <f>+S7+S8</f>
        <v>235</v>
      </c>
      <c r="S40" s="17">
        <f t="shared" si="7"/>
        <v>5875</v>
      </c>
      <c r="T40" s="17"/>
    </row>
    <row r="41" spans="1:21" x14ac:dyDescent="0.2">
      <c r="A41" s="39" t="s">
        <v>58</v>
      </c>
      <c r="B41" s="18"/>
      <c r="C41" s="70">
        <v>0</v>
      </c>
      <c r="D41" s="99">
        <v>1</v>
      </c>
      <c r="E41" s="96">
        <f>+F6*3</f>
        <v>45</v>
      </c>
      <c r="F41" s="70">
        <f t="shared" si="4"/>
        <v>45</v>
      </c>
      <c r="H41" s="70"/>
      <c r="I41" s="99">
        <v>1</v>
      </c>
      <c r="J41" s="94">
        <f>+K6*3</f>
        <v>90</v>
      </c>
      <c r="K41" s="70">
        <f t="shared" si="5"/>
        <v>90</v>
      </c>
      <c r="L41" s="51">
        <f t="shared" si="8"/>
        <v>1</v>
      </c>
      <c r="M41" s="47">
        <f>+N6*3</f>
        <v>45</v>
      </c>
      <c r="N41" s="17">
        <f t="shared" si="6"/>
        <v>45</v>
      </c>
      <c r="P41" s="17"/>
      <c r="Q41" s="51">
        <f t="shared" si="9"/>
        <v>1</v>
      </c>
      <c r="R41" s="47">
        <f>+S6*3</f>
        <v>90</v>
      </c>
      <c r="S41" s="17">
        <f t="shared" si="7"/>
        <v>90</v>
      </c>
      <c r="T41" s="17"/>
    </row>
    <row r="42" spans="1:21" x14ac:dyDescent="0.2">
      <c r="A42" s="83" t="s">
        <v>114</v>
      </c>
      <c r="B42" s="18"/>
      <c r="C42" s="70">
        <v>0</v>
      </c>
      <c r="D42" s="99">
        <v>0</v>
      </c>
      <c r="E42" s="96">
        <f>+F6</f>
        <v>15</v>
      </c>
      <c r="F42" s="70">
        <f t="shared" si="4"/>
        <v>0</v>
      </c>
      <c r="H42" s="70"/>
      <c r="I42" s="99">
        <v>0</v>
      </c>
      <c r="J42" s="94">
        <f>+K6</f>
        <v>30</v>
      </c>
      <c r="K42" s="70">
        <f t="shared" si="5"/>
        <v>0</v>
      </c>
      <c r="L42" s="51">
        <f t="shared" si="8"/>
        <v>0</v>
      </c>
      <c r="M42" s="47">
        <f>+N6</f>
        <v>15</v>
      </c>
      <c r="N42" s="17">
        <f t="shared" si="6"/>
        <v>0</v>
      </c>
      <c r="P42" s="17"/>
      <c r="Q42" s="51">
        <f t="shared" si="9"/>
        <v>0</v>
      </c>
      <c r="R42" s="47">
        <f>+S6</f>
        <v>30</v>
      </c>
      <c r="S42" s="17">
        <f t="shared" si="7"/>
        <v>0</v>
      </c>
      <c r="T42" s="17"/>
    </row>
    <row r="43" spans="1:21" x14ac:dyDescent="0.2">
      <c r="A43" s="83" t="s">
        <v>113</v>
      </c>
      <c r="B43" s="18"/>
      <c r="C43" s="70">
        <v>0</v>
      </c>
      <c r="D43" s="99">
        <v>0</v>
      </c>
      <c r="E43" s="96">
        <f>+F6</f>
        <v>15</v>
      </c>
      <c r="F43" s="70">
        <f t="shared" si="4"/>
        <v>0</v>
      </c>
      <c r="H43" s="70"/>
      <c r="I43" s="99">
        <v>0</v>
      </c>
      <c r="J43" s="94">
        <f>+K6</f>
        <v>30</v>
      </c>
      <c r="K43" s="70">
        <f t="shared" si="5"/>
        <v>0</v>
      </c>
      <c r="L43" s="51">
        <f t="shared" si="8"/>
        <v>0</v>
      </c>
      <c r="M43" s="47">
        <f>+N6</f>
        <v>15</v>
      </c>
      <c r="N43" s="17">
        <f t="shared" si="6"/>
        <v>0</v>
      </c>
      <c r="P43" s="17"/>
      <c r="Q43" s="51">
        <f t="shared" si="9"/>
        <v>0</v>
      </c>
      <c r="R43" s="47">
        <f>+S6</f>
        <v>30</v>
      </c>
      <c r="S43" s="17">
        <f t="shared" si="7"/>
        <v>0</v>
      </c>
      <c r="T43" s="17"/>
    </row>
    <row r="44" spans="1:21" ht="12.75" customHeight="1" x14ac:dyDescent="0.2">
      <c r="A44" s="83" t="s">
        <v>57</v>
      </c>
      <c r="B44" s="18"/>
      <c r="C44" s="98">
        <v>0</v>
      </c>
      <c r="D44" s="97">
        <v>0</v>
      </c>
      <c r="E44" s="96">
        <f>+F6</f>
        <v>15</v>
      </c>
      <c r="F44" s="70">
        <f t="shared" si="4"/>
        <v>0</v>
      </c>
      <c r="H44" s="70"/>
      <c r="I44" s="97">
        <v>0</v>
      </c>
      <c r="J44" s="94">
        <f>+K6</f>
        <v>30</v>
      </c>
      <c r="K44" s="70">
        <f t="shared" si="5"/>
        <v>0</v>
      </c>
      <c r="L44" s="49">
        <f t="shared" si="8"/>
        <v>0</v>
      </c>
      <c r="M44" s="47">
        <f>+N6</f>
        <v>15</v>
      </c>
      <c r="N44" s="17">
        <f t="shared" si="6"/>
        <v>0</v>
      </c>
      <c r="P44" s="17"/>
      <c r="Q44" s="49">
        <f t="shared" si="9"/>
        <v>0</v>
      </c>
      <c r="R44" s="47">
        <f>+S6</f>
        <v>30</v>
      </c>
      <c r="S44" s="17">
        <f t="shared" si="7"/>
        <v>0</v>
      </c>
      <c r="T44" s="17"/>
    </row>
    <row r="45" spans="1:21" ht="12.75" customHeight="1" x14ac:dyDescent="0.35">
      <c r="A45" s="83" t="s">
        <v>56</v>
      </c>
      <c r="B45" s="18"/>
      <c r="C45" s="81">
        <v>0</v>
      </c>
      <c r="D45" s="95">
        <v>0</v>
      </c>
      <c r="E45" s="96">
        <f>+F6</f>
        <v>15</v>
      </c>
      <c r="F45" s="81">
        <f t="shared" si="4"/>
        <v>0</v>
      </c>
      <c r="H45" s="70"/>
      <c r="I45" s="95">
        <v>0</v>
      </c>
      <c r="J45" s="94">
        <f>+K6</f>
        <v>30</v>
      </c>
      <c r="K45" s="81">
        <f t="shared" si="5"/>
        <v>0</v>
      </c>
      <c r="L45" s="48">
        <f t="shared" si="8"/>
        <v>0</v>
      </c>
      <c r="M45" s="47">
        <f>+N6</f>
        <v>15</v>
      </c>
      <c r="N45" s="31">
        <f t="shared" si="6"/>
        <v>0</v>
      </c>
      <c r="P45" s="17"/>
      <c r="Q45" s="48">
        <f t="shared" si="9"/>
        <v>0</v>
      </c>
      <c r="R45" s="47">
        <f>+S6</f>
        <v>30</v>
      </c>
      <c r="S45" s="31">
        <f t="shared" si="7"/>
        <v>0</v>
      </c>
      <c r="T45" s="17"/>
    </row>
    <row r="46" spans="1:21" ht="15" customHeight="1" x14ac:dyDescent="0.2">
      <c r="A46" s="27" t="s">
        <v>55</v>
      </c>
      <c r="B46" s="18"/>
      <c r="C46" s="70">
        <f>SUM(C28:C45)</f>
        <v>0</v>
      </c>
      <c r="D46" s="75"/>
      <c r="E46" s="76"/>
      <c r="F46" s="70">
        <f>SUM(F28:F45)</f>
        <v>6435</v>
      </c>
      <c r="H46" s="70"/>
      <c r="I46" s="75"/>
      <c r="J46" s="25"/>
      <c r="K46" s="70">
        <f>SUM(K28:K45)</f>
        <v>9760</v>
      </c>
      <c r="L46" s="26"/>
      <c r="M46" s="25"/>
      <c r="N46" s="17">
        <f>SUM(N28:N45)</f>
        <v>6592.5</v>
      </c>
      <c r="P46" s="17"/>
      <c r="Q46" s="26"/>
      <c r="R46" s="25"/>
      <c r="S46" s="17">
        <f>SUM(S28:S45)</f>
        <v>10075</v>
      </c>
      <c r="T46" s="17"/>
    </row>
    <row r="47" spans="1:21" ht="15" customHeight="1" thickBot="1" x14ac:dyDescent="0.25">
      <c r="A47" s="46" t="s">
        <v>54</v>
      </c>
      <c r="B47" s="45"/>
      <c r="C47" s="91">
        <f>+C46+C26</f>
        <v>1815</v>
      </c>
      <c r="D47" s="92"/>
      <c r="E47" s="93"/>
      <c r="F47" s="91">
        <f>+F46+F26</f>
        <v>7035</v>
      </c>
      <c r="H47" s="70"/>
      <c r="I47" s="92"/>
      <c r="J47" s="43"/>
      <c r="K47" s="91">
        <f>+K46+K26</f>
        <v>10360</v>
      </c>
      <c r="L47" s="44"/>
      <c r="M47" s="43"/>
      <c r="N47" s="42">
        <f>+N46+N26</f>
        <v>7192.5</v>
      </c>
      <c r="P47" s="17"/>
      <c r="Q47" s="44"/>
      <c r="R47" s="43"/>
      <c r="S47" s="42">
        <f>+S46+S26</f>
        <v>10675</v>
      </c>
      <c r="T47" s="17"/>
    </row>
    <row r="48" spans="1:21" ht="13.5" hidden="1" thickTop="1" x14ac:dyDescent="0.2">
      <c r="A48" s="27" t="s">
        <v>53</v>
      </c>
      <c r="B48" s="18"/>
      <c r="C48" s="70"/>
      <c r="D48" s="75"/>
      <c r="E48" s="76"/>
      <c r="F48" s="70"/>
      <c r="H48" s="70"/>
      <c r="I48" s="75"/>
      <c r="J48" s="25"/>
      <c r="K48" s="70"/>
      <c r="L48" s="26"/>
      <c r="M48" s="25"/>
      <c r="N48" s="17"/>
      <c r="P48" s="17"/>
      <c r="Q48" s="26"/>
      <c r="R48" s="25"/>
      <c r="S48" s="17"/>
      <c r="T48" s="17"/>
    </row>
    <row r="49" spans="1:20" ht="16.5" hidden="1" customHeight="1" x14ac:dyDescent="0.25">
      <c r="A49" s="83" t="s">
        <v>52</v>
      </c>
      <c r="B49" s="18"/>
      <c r="C49" s="70">
        <v>0</v>
      </c>
      <c r="D49" s="75"/>
      <c r="E49" s="76"/>
      <c r="F49" s="90"/>
      <c r="H49" s="70"/>
      <c r="I49" s="75"/>
      <c r="J49" s="25"/>
      <c r="K49" s="90"/>
      <c r="L49" s="26"/>
      <c r="M49" s="25"/>
      <c r="N49" s="41"/>
      <c r="P49" s="17"/>
      <c r="Q49" s="26"/>
      <c r="R49" s="25"/>
      <c r="S49" s="41"/>
      <c r="T49" s="17"/>
    </row>
    <row r="50" spans="1:20" ht="15.75" hidden="1" thickTop="1" x14ac:dyDescent="0.25">
      <c r="A50" s="83" t="s">
        <v>51</v>
      </c>
      <c r="B50" s="18"/>
      <c r="C50" s="70">
        <v>0</v>
      </c>
      <c r="D50" s="75"/>
      <c r="E50" s="76"/>
      <c r="F50" s="90"/>
      <c r="H50" s="70"/>
      <c r="I50" s="75"/>
      <c r="J50" s="25"/>
      <c r="K50" s="90"/>
      <c r="L50" s="26"/>
      <c r="M50" s="25"/>
      <c r="N50" s="41"/>
      <c r="P50" s="17"/>
      <c r="Q50" s="26"/>
      <c r="R50" s="25"/>
      <c r="S50" s="41"/>
      <c r="T50" s="17"/>
    </row>
    <row r="51" spans="1:20" ht="15.75" hidden="1" thickTop="1" x14ac:dyDescent="0.25">
      <c r="A51" s="83" t="s">
        <v>50</v>
      </c>
      <c r="B51" s="18"/>
      <c r="C51" s="70">
        <v>0</v>
      </c>
      <c r="D51" s="75"/>
      <c r="E51" s="76"/>
      <c r="F51" s="90"/>
      <c r="H51" s="70"/>
      <c r="I51" s="75"/>
      <c r="J51" s="25"/>
      <c r="K51" s="90"/>
      <c r="L51" s="26"/>
      <c r="M51" s="25"/>
      <c r="N51" s="41"/>
      <c r="P51" s="17"/>
      <c r="Q51" s="26"/>
      <c r="R51" s="25"/>
      <c r="S51" s="41"/>
      <c r="T51" s="17"/>
    </row>
    <row r="52" spans="1:20" ht="15.75" hidden="1" thickTop="1" x14ac:dyDescent="0.35">
      <c r="A52" s="83" t="s">
        <v>49</v>
      </c>
      <c r="B52" s="18"/>
      <c r="C52" s="81">
        <v>1500</v>
      </c>
      <c r="D52" s="79"/>
      <c r="E52" s="76"/>
      <c r="F52" s="89"/>
      <c r="H52" s="70"/>
      <c r="I52" s="79"/>
      <c r="J52" s="25"/>
      <c r="K52" s="89"/>
      <c r="L52" s="30"/>
      <c r="M52" s="25"/>
      <c r="N52" s="126"/>
      <c r="P52" s="17"/>
      <c r="Q52" s="30"/>
      <c r="R52" s="25"/>
      <c r="S52" s="126"/>
      <c r="T52" s="17"/>
    </row>
    <row r="53" spans="1:20" ht="18.75" hidden="1" customHeight="1" x14ac:dyDescent="0.2">
      <c r="A53" s="27" t="s">
        <v>48</v>
      </c>
      <c r="B53" s="18"/>
      <c r="C53" s="70">
        <f>SUM(C49:C52)</f>
        <v>1500</v>
      </c>
      <c r="D53" s="75"/>
      <c r="E53" s="76"/>
      <c r="F53" s="70"/>
      <c r="H53" s="70"/>
      <c r="I53" s="75"/>
      <c r="J53" s="25"/>
      <c r="K53" s="70"/>
      <c r="L53" s="26"/>
      <c r="M53" s="25"/>
      <c r="N53" s="17"/>
      <c r="P53" s="17"/>
      <c r="Q53" s="26"/>
      <c r="R53" s="25"/>
      <c r="S53" s="17"/>
      <c r="T53" s="17"/>
    </row>
    <row r="54" spans="1:20" ht="21.75" hidden="1" customHeight="1" x14ac:dyDescent="0.2">
      <c r="A54" s="27" t="s">
        <v>47</v>
      </c>
      <c r="B54" s="18" t="s">
        <v>46</v>
      </c>
      <c r="C54" s="70"/>
      <c r="D54" s="75"/>
      <c r="E54" s="76"/>
      <c r="F54" s="70"/>
      <c r="H54" s="70"/>
      <c r="I54" s="75"/>
      <c r="J54" s="25"/>
      <c r="K54" s="70"/>
      <c r="L54" s="26"/>
      <c r="M54" s="25"/>
      <c r="N54" s="17"/>
      <c r="P54" s="17"/>
      <c r="Q54" s="26"/>
      <c r="R54" s="25"/>
      <c r="S54" s="17"/>
      <c r="T54" s="17"/>
    </row>
    <row r="55" spans="1:20" ht="13.5" hidden="1" thickTop="1" x14ac:dyDescent="0.2">
      <c r="A55" s="39" t="s">
        <v>45</v>
      </c>
      <c r="B55" s="18">
        <f>+C$6*2</f>
        <v>0</v>
      </c>
      <c r="C55" s="70">
        <v>0</v>
      </c>
      <c r="D55" s="75"/>
      <c r="E55" s="76"/>
      <c r="F55" s="70"/>
      <c r="H55" s="70"/>
      <c r="I55" s="75"/>
      <c r="J55" s="25"/>
      <c r="K55" s="70"/>
      <c r="L55" s="26"/>
      <c r="M55" s="25"/>
      <c r="N55" s="17"/>
      <c r="P55" s="17"/>
      <c r="Q55" s="26"/>
      <c r="R55" s="25"/>
      <c r="S55" s="17"/>
      <c r="T55" s="17"/>
    </row>
    <row r="56" spans="1:20" ht="13.5" hidden="1" thickTop="1" x14ac:dyDescent="0.2">
      <c r="A56" s="39" t="s">
        <v>44</v>
      </c>
      <c r="B56" s="18">
        <f>+C$6*2</f>
        <v>0</v>
      </c>
      <c r="C56" s="70">
        <v>0</v>
      </c>
      <c r="D56" s="75"/>
      <c r="E56" s="76"/>
      <c r="F56" s="70"/>
      <c r="H56" s="70"/>
      <c r="I56" s="75"/>
      <c r="J56" s="25"/>
      <c r="K56" s="70"/>
      <c r="L56" s="26"/>
      <c r="M56" s="25"/>
      <c r="N56" s="17"/>
      <c r="P56" s="17"/>
      <c r="Q56" s="26"/>
      <c r="R56" s="25"/>
      <c r="S56" s="17"/>
      <c r="T56" s="17"/>
    </row>
    <row r="57" spans="1:20" ht="13.5" hidden="1" thickTop="1" x14ac:dyDescent="0.2">
      <c r="A57" s="39" t="s">
        <v>43</v>
      </c>
      <c r="B57" s="18">
        <f>+C$6</f>
        <v>0</v>
      </c>
      <c r="C57" s="70">
        <v>0</v>
      </c>
      <c r="D57" s="75"/>
      <c r="E57" s="76"/>
      <c r="F57" s="70"/>
      <c r="H57" s="70"/>
      <c r="I57" s="75"/>
      <c r="J57" s="25"/>
      <c r="K57" s="70"/>
      <c r="L57" s="26"/>
      <c r="M57" s="25"/>
      <c r="N57" s="17"/>
      <c r="P57" s="17"/>
      <c r="Q57" s="26"/>
      <c r="R57" s="25"/>
      <c r="S57" s="17"/>
      <c r="T57" s="17"/>
    </row>
    <row r="58" spans="1:20" ht="13.5" hidden="1" thickTop="1" x14ac:dyDescent="0.2">
      <c r="A58" s="39" t="s">
        <v>42</v>
      </c>
      <c r="B58" s="18">
        <f>+C$6*3</f>
        <v>0</v>
      </c>
      <c r="C58" s="70">
        <v>0</v>
      </c>
      <c r="D58" s="75"/>
      <c r="E58" s="76"/>
      <c r="F58" s="70"/>
      <c r="H58" s="70"/>
      <c r="I58" s="75"/>
      <c r="J58" s="25"/>
      <c r="K58" s="70"/>
      <c r="L58" s="26"/>
      <c r="M58" s="25"/>
      <c r="N58" s="17"/>
      <c r="P58" s="17"/>
      <c r="Q58" s="26"/>
      <c r="R58" s="25"/>
      <c r="S58" s="17"/>
      <c r="T58" s="17"/>
    </row>
    <row r="59" spans="1:20" ht="13.5" hidden="1" thickTop="1" x14ac:dyDescent="0.2">
      <c r="A59" s="39" t="s">
        <v>41</v>
      </c>
      <c r="B59" s="18">
        <f>+C$6*2</f>
        <v>0</v>
      </c>
      <c r="C59" s="70">
        <v>0</v>
      </c>
      <c r="D59" s="75"/>
      <c r="E59" s="76"/>
      <c r="F59" s="70"/>
      <c r="H59" s="70"/>
      <c r="I59" s="75"/>
      <c r="J59" s="25"/>
      <c r="K59" s="70"/>
      <c r="L59" s="26"/>
      <c r="M59" s="25"/>
      <c r="N59" s="17"/>
      <c r="P59" s="17"/>
      <c r="Q59" s="26"/>
      <c r="R59" s="25"/>
      <c r="S59" s="17"/>
      <c r="T59" s="17"/>
    </row>
    <row r="60" spans="1:20" ht="13.5" hidden="1" thickTop="1" x14ac:dyDescent="0.2">
      <c r="A60" s="39" t="s">
        <v>40</v>
      </c>
      <c r="B60" s="18">
        <f>+C$6*2</f>
        <v>0</v>
      </c>
      <c r="C60" s="70">
        <v>0</v>
      </c>
      <c r="D60" s="75"/>
      <c r="E60" s="76"/>
      <c r="F60" s="70"/>
      <c r="H60" s="70"/>
      <c r="I60" s="75"/>
      <c r="J60" s="25"/>
      <c r="K60" s="70"/>
      <c r="L60" s="26"/>
      <c r="M60" s="25"/>
      <c r="N60" s="17"/>
      <c r="P60" s="17"/>
      <c r="Q60" s="26"/>
      <c r="R60" s="25"/>
      <c r="S60" s="17"/>
      <c r="T60" s="17"/>
    </row>
    <row r="61" spans="1:20" ht="15.75" hidden="1" thickTop="1" x14ac:dyDescent="0.35">
      <c r="A61" s="39" t="s">
        <v>39</v>
      </c>
      <c r="B61" s="18"/>
      <c r="C61" s="81">
        <v>0</v>
      </c>
      <c r="D61" s="79"/>
      <c r="E61" s="76"/>
      <c r="F61" s="81"/>
      <c r="H61" s="70"/>
      <c r="I61" s="79"/>
      <c r="J61" s="25"/>
      <c r="K61" s="81"/>
      <c r="L61" s="30"/>
      <c r="M61" s="25"/>
      <c r="N61" s="31"/>
      <c r="P61" s="17"/>
      <c r="Q61" s="30"/>
      <c r="R61" s="25"/>
      <c r="S61" s="31"/>
      <c r="T61" s="17"/>
    </row>
    <row r="62" spans="1:20" ht="19.5" hidden="1" customHeight="1" x14ac:dyDescent="0.25">
      <c r="A62" s="27" t="s">
        <v>38</v>
      </c>
      <c r="B62" s="18"/>
      <c r="C62" s="87">
        <f>SUM(C55:C61)</f>
        <v>0</v>
      </c>
      <c r="D62" s="88"/>
      <c r="E62" s="76"/>
      <c r="F62" s="87"/>
      <c r="H62" s="70"/>
      <c r="I62" s="88"/>
      <c r="J62" s="25"/>
      <c r="K62" s="87"/>
      <c r="L62" s="35"/>
      <c r="M62" s="25"/>
      <c r="N62" s="38"/>
      <c r="P62" s="17"/>
      <c r="Q62" s="35"/>
      <c r="R62" s="25"/>
      <c r="S62" s="38"/>
      <c r="T62" s="17"/>
    </row>
    <row r="63" spans="1:20" ht="19.5" hidden="1" customHeight="1" x14ac:dyDescent="0.25">
      <c r="A63" s="24" t="s">
        <v>37</v>
      </c>
      <c r="B63" s="23"/>
      <c r="C63" s="85">
        <f>+C62+C53</f>
        <v>1500</v>
      </c>
      <c r="D63" s="86"/>
      <c r="E63" s="74"/>
      <c r="F63" s="85"/>
      <c r="H63" s="70"/>
      <c r="I63" s="86"/>
      <c r="J63" s="21"/>
      <c r="K63" s="85"/>
      <c r="L63" s="37"/>
      <c r="M63" s="21"/>
      <c r="N63" s="36"/>
      <c r="P63" s="17"/>
      <c r="Q63" s="37"/>
      <c r="R63" s="21"/>
      <c r="S63" s="36"/>
      <c r="T63" s="17"/>
    </row>
    <row r="64" spans="1:20" ht="18" hidden="1" customHeight="1" x14ac:dyDescent="0.2">
      <c r="A64" s="24" t="s">
        <v>36</v>
      </c>
      <c r="B64" s="23"/>
      <c r="C64" s="72">
        <f>+C47-C63</f>
        <v>315</v>
      </c>
      <c r="D64" s="73"/>
      <c r="E64" s="74"/>
      <c r="F64" s="72"/>
      <c r="H64" s="70"/>
      <c r="I64" s="73"/>
      <c r="J64" s="21"/>
      <c r="K64" s="72"/>
      <c r="L64" s="22"/>
      <c r="M64" s="21"/>
      <c r="N64" s="20"/>
      <c r="P64" s="17"/>
      <c r="Q64" s="22"/>
      <c r="R64" s="21"/>
      <c r="S64" s="20"/>
      <c r="T64" s="17"/>
    </row>
    <row r="65" spans="1:20" ht="21" customHeight="1" thickTop="1" x14ac:dyDescent="0.2">
      <c r="A65" s="27" t="s">
        <v>35</v>
      </c>
      <c r="B65" s="18"/>
      <c r="C65" s="70"/>
      <c r="D65" s="75"/>
      <c r="E65" s="76"/>
      <c r="F65" s="70"/>
      <c r="H65" s="70"/>
      <c r="I65" s="75"/>
      <c r="J65" s="25"/>
      <c r="K65" s="70"/>
      <c r="L65" s="26"/>
      <c r="M65" s="25"/>
      <c r="N65" s="17"/>
      <c r="P65" s="17"/>
      <c r="Q65" s="26"/>
      <c r="R65" s="25"/>
      <c r="S65" s="17"/>
      <c r="T65" s="17"/>
    </row>
    <row r="66" spans="1:20" x14ac:dyDescent="0.2">
      <c r="A66" s="83" t="s">
        <v>34</v>
      </c>
      <c r="B66" s="18"/>
      <c r="C66" s="70">
        <v>0</v>
      </c>
      <c r="D66" s="75"/>
      <c r="E66" s="76"/>
      <c r="F66" s="84">
        <v>0</v>
      </c>
      <c r="H66" s="70"/>
      <c r="I66" s="75"/>
      <c r="J66" s="25"/>
      <c r="K66" s="84">
        <v>0</v>
      </c>
      <c r="L66" s="26"/>
      <c r="M66" s="25"/>
      <c r="N66" s="34">
        <v>0</v>
      </c>
      <c r="P66" s="17"/>
      <c r="Q66" s="26"/>
      <c r="R66" s="25"/>
      <c r="S66" s="34">
        <v>0</v>
      </c>
      <c r="T66" s="17"/>
    </row>
    <row r="67" spans="1:20" x14ac:dyDescent="0.2">
      <c r="A67" s="83" t="s">
        <v>32</v>
      </c>
      <c r="B67" s="18"/>
      <c r="C67" s="70">
        <v>0</v>
      </c>
      <c r="D67" s="75"/>
      <c r="E67" s="76"/>
      <c r="F67" s="84">
        <v>0</v>
      </c>
      <c r="H67" s="70"/>
      <c r="I67" s="75"/>
      <c r="J67" s="25"/>
      <c r="K67" s="84">
        <v>0</v>
      </c>
      <c r="L67" s="26"/>
      <c r="M67" s="25"/>
      <c r="N67" s="34">
        <v>0</v>
      </c>
      <c r="P67" s="17"/>
      <c r="Q67" s="26"/>
      <c r="R67" s="25"/>
      <c r="S67" s="34">
        <v>0</v>
      </c>
      <c r="T67" s="17"/>
    </row>
    <row r="68" spans="1:20" x14ac:dyDescent="0.2">
      <c r="A68" s="83" t="s">
        <v>31</v>
      </c>
      <c r="B68" s="18"/>
      <c r="C68" s="70">
        <v>0</v>
      </c>
      <c r="D68" s="75"/>
      <c r="E68" s="76"/>
      <c r="F68" s="84">
        <v>0</v>
      </c>
      <c r="H68" s="70"/>
      <c r="I68" s="75"/>
      <c r="J68" s="25"/>
      <c r="K68" s="84">
        <v>0</v>
      </c>
      <c r="L68" s="26"/>
      <c r="M68" s="25"/>
      <c r="N68" s="34">
        <v>0</v>
      </c>
      <c r="P68" s="17"/>
      <c r="Q68" s="26"/>
      <c r="R68" s="25"/>
      <c r="S68" s="34">
        <v>0</v>
      </c>
      <c r="T68" s="17"/>
    </row>
    <row r="69" spans="1:20" x14ac:dyDescent="0.2">
      <c r="A69" s="83" t="s">
        <v>30</v>
      </c>
      <c r="B69" s="18"/>
      <c r="C69" s="70">
        <v>0</v>
      </c>
      <c r="D69" s="75"/>
      <c r="E69" s="76"/>
      <c r="F69" s="84">
        <v>0</v>
      </c>
      <c r="H69" s="70"/>
      <c r="I69" s="75"/>
      <c r="J69" s="25"/>
      <c r="K69" s="84">
        <v>0</v>
      </c>
      <c r="L69" s="26"/>
      <c r="M69" s="25"/>
      <c r="N69" s="34">
        <v>0</v>
      </c>
      <c r="P69" s="17"/>
      <c r="Q69" s="26"/>
      <c r="R69" s="25"/>
      <c r="S69" s="34">
        <v>0</v>
      </c>
      <c r="T69" s="17"/>
    </row>
    <row r="70" spans="1:20" x14ac:dyDescent="0.2">
      <c r="A70" s="83" t="s">
        <v>29</v>
      </c>
      <c r="B70" s="18"/>
      <c r="C70" s="70">
        <v>0</v>
      </c>
      <c r="D70" s="75"/>
      <c r="E70" s="76"/>
      <c r="F70" s="84">
        <v>0</v>
      </c>
      <c r="H70" s="70"/>
      <c r="I70" s="75"/>
      <c r="J70" s="25"/>
      <c r="K70" s="84">
        <v>0</v>
      </c>
      <c r="L70" s="26"/>
      <c r="M70" s="25"/>
      <c r="N70" s="34">
        <v>0</v>
      </c>
      <c r="P70" s="17"/>
      <c r="Q70" s="26"/>
      <c r="R70" s="25"/>
      <c r="S70" s="34">
        <v>0</v>
      </c>
      <c r="T70" s="17"/>
    </row>
    <row r="71" spans="1:20" ht="15" x14ac:dyDescent="0.35">
      <c r="A71" s="83" t="s">
        <v>28</v>
      </c>
      <c r="B71" s="82"/>
      <c r="C71" s="81">
        <v>0</v>
      </c>
      <c r="D71" s="79"/>
      <c r="E71" s="80"/>
      <c r="F71" s="77">
        <v>0</v>
      </c>
      <c r="H71" s="70"/>
      <c r="I71" s="79"/>
      <c r="J71" s="78"/>
      <c r="K71" s="77">
        <v>0</v>
      </c>
      <c r="L71" s="30"/>
      <c r="M71" s="29"/>
      <c r="N71" s="28">
        <v>0</v>
      </c>
      <c r="P71" s="17"/>
      <c r="Q71" s="30"/>
      <c r="R71" s="29"/>
      <c r="S71" s="28">
        <v>0</v>
      </c>
      <c r="T71" s="17"/>
    </row>
    <row r="72" spans="1:20" ht="17.25" customHeight="1" x14ac:dyDescent="0.2">
      <c r="A72" s="27" t="s">
        <v>27</v>
      </c>
      <c r="B72" s="18"/>
      <c r="C72" s="70">
        <f>SUM(C66:C71)</f>
        <v>0</v>
      </c>
      <c r="D72" s="75"/>
      <c r="E72" s="76"/>
      <c r="F72" s="70">
        <f>SUM(F66:F71)</f>
        <v>0</v>
      </c>
      <c r="H72" s="70"/>
      <c r="I72" s="75"/>
      <c r="J72" s="25"/>
      <c r="K72" s="70">
        <f>SUM(K66:K71)</f>
        <v>0</v>
      </c>
      <c r="L72" s="26"/>
      <c r="M72" s="25"/>
      <c r="N72" s="17">
        <f>SUM(N66:N71)</f>
        <v>0</v>
      </c>
      <c r="P72" s="17"/>
      <c r="Q72" s="26"/>
      <c r="R72" s="25"/>
      <c r="S72" s="17">
        <f>SUM(S66:S71)</f>
        <v>0</v>
      </c>
      <c r="T72" s="17"/>
    </row>
    <row r="73" spans="1:20" ht="21.75" hidden="1" customHeight="1" x14ac:dyDescent="0.2">
      <c r="A73" s="24" t="s">
        <v>26</v>
      </c>
      <c r="B73" s="23"/>
      <c r="C73" s="72">
        <f>+C64+C72</f>
        <v>315</v>
      </c>
      <c r="D73" s="73"/>
      <c r="E73" s="74"/>
      <c r="F73" s="72">
        <f>+F64+F72</f>
        <v>0</v>
      </c>
      <c r="H73" s="70"/>
      <c r="I73" s="73"/>
      <c r="J73" s="21"/>
      <c r="K73" s="72">
        <f>+K64+K72</f>
        <v>0</v>
      </c>
    </row>
    <row r="74" spans="1:20" x14ac:dyDescent="0.2">
      <c r="A74" s="19"/>
      <c r="B74" s="18"/>
      <c r="C74" s="70"/>
      <c r="D74" s="15"/>
      <c r="E74" s="71"/>
      <c r="H74" s="70"/>
      <c r="I74" s="15"/>
      <c r="J74" s="15"/>
    </row>
    <row r="75" spans="1:20" x14ac:dyDescent="0.2">
      <c r="D75" s="15"/>
      <c r="E75" s="71"/>
      <c r="H75" s="70"/>
      <c r="I75" s="15"/>
      <c r="J75" s="15"/>
    </row>
    <row r="76" spans="1:20" x14ac:dyDescent="0.2">
      <c r="A76" s="100" t="s">
        <v>127</v>
      </c>
      <c r="F76" s="118">
        <f>+F47/F6</f>
        <v>469</v>
      </c>
      <c r="H76" s="15"/>
      <c r="I76" s="15"/>
      <c r="J76" s="15"/>
      <c r="K76" s="118">
        <f>+K47/K6</f>
        <v>345.33333333333331</v>
      </c>
      <c r="N76" s="118">
        <f>+N47/N6</f>
        <v>479.5</v>
      </c>
      <c r="S76" s="118">
        <f>+S47/S6</f>
        <v>355.83333333333331</v>
      </c>
    </row>
    <row r="77" spans="1:20" x14ac:dyDescent="0.2">
      <c r="A77" s="100" t="s">
        <v>126</v>
      </c>
      <c r="F77" s="118">
        <f>+F47/(F7+F8)</f>
        <v>54.115384615384613</v>
      </c>
      <c r="H77" s="15"/>
      <c r="I77" s="15"/>
      <c r="J77" s="15"/>
      <c r="K77" s="118">
        <f>+K47/(K7+K8)</f>
        <v>44.085106382978722</v>
      </c>
      <c r="N77" s="118">
        <f>+N47/(N7+N8)</f>
        <v>55.32692307692308</v>
      </c>
      <c r="S77" s="118">
        <f>+S47/(S7+S8)</f>
        <v>45.425531914893618</v>
      </c>
    </row>
    <row r="78" spans="1:20" x14ac:dyDescent="0.2">
      <c r="A78" s="117" t="s">
        <v>125</v>
      </c>
    </row>
  </sheetData>
  <mergeCells count="6">
    <mergeCell ref="Q5:S5"/>
    <mergeCell ref="A2:F2"/>
    <mergeCell ref="D5:F5"/>
    <mergeCell ref="I5:K5"/>
    <mergeCell ref="A1:K1"/>
    <mergeCell ref="L5:N5"/>
  </mergeCells>
  <printOptions horizontalCentered="1" verticalCentered="1"/>
  <pageMargins left="0.25" right="0.25" top="0.71" bottom="0.25" header="0.5" footer="0.5"/>
  <pageSetup scale="84" orientation="portrait" horizontalDpi="1200" verticalDpi="1200" r:id="rId1"/>
  <headerFooter alignWithMargins="0"/>
  <rowBreaks count="1" manualBreakCount="1">
    <brk id="74" max="1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9"/>
  <sheetViews>
    <sheetView workbookViewId="0">
      <pane xSplit="1" ySplit="8" topLeftCell="D9" activePane="bottomRight" state="frozen"/>
      <selection pane="topRight" activeCell="B1" sqref="B1"/>
      <selection pane="bottomLeft" activeCell="A8" sqref="A8"/>
      <selection pane="bottomRight" activeCell="A74" sqref="A74:A79"/>
    </sheetView>
  </sheetViews>
  <sheetFormatPr defaultColWidth="8.85546875" defaultRowHeight="12.75" x14ac:dyDescent="0.2"/>
  <cols>
    <col min="1" max="1" width="30.140625" style="15" customWidth="1"/>
    <col min="2" max="2" width="3.42578125" style="15" hidden="1" customWidth="1"/>
    <col min="3" max="3" width="16.28515625" style="16" hidden="1" customWidth="1"/>
    <col min="4" max="4" width="14" style="16" bestFit="1" customWidth="1"/>
    <col min="5" max="5" width="5.7109375" style="16" customWidth="1"/>
    <col min="6" max="6" width="14" style="15" bestFit="1" customWidth="1"/>
    <col min="7" max="7" width="2.42578125" style="15" customWidth="1"/>
    <col min="8" max="8" width="3" style="16" customWidth="1"/>
    <col min="9" max="9" width="14" style="16" bestFit="1" customWidth="1"/>
    <col min="10" max="10" width="5.7109375" style="16" customWidth="1"/>
    <col min="11" max="11" width="14" style="15" bestFit="1" customWidth="1"/>
    <col min="12" max="13" width="8.85546875" style="15"/>
    <col min="14" max="14" width="11.5703125" style="15" bestFit="1" customWidth="1"/>
    <col min="15" max="15" width="1.7109375" style="15" customWidth="1"/>
    <col min="16" max="16" width="1.5703125" style="15" customWidth="1"/>
    <col min="17" max="18" width="8.85546875" style="15"/>
    <col min="19" max="19" width="11.5703125" style="15" bestFit="1" customWidth="1"/>
    <col min="20" max="16384" width="8.85546875" style="15"/>
  </cols>
  <sheetData>
    <row r="1" spans="1:11" ht="22.5" x14ac:dyDescent="0.3">
      <c r="A1" s="187" t="s">
        <v>101</v>
      </c>
      <c r="B1" s="188"/>
      <c r="C1" s="188"/>
      <c r="D1" s="188"/>
      <c r="E1" s="188"/>
      <c r="F1" s="188"/>
      <c r="G1" s="188"/>
      <c r="H1" s="188"/>
      <c r="I1" s="188"/>
      <c r="J1" s="188"/>
      <c r="K1" s="188"/>
    </row>
    <row r="2" spans="1:11" x14ac:dyDescent="0.2">
      <c r="A2" s="185" t="s">
        <v>143</v>
      </c>
      <c r="B2" s="186"/>
      <c r="C2" s="186"/>
      <c r="D2" s="186"/>
      <c r="E2" s="186"/>
      <c r="F2" s="186"/>
      <c r="G2" s="25"/>
      <c r="H2" s="25"/>
      <c r="I2" s="25"/>
      <c r="J2" s="25"/>
      <c r="K2" s="25"/>
    </row>
    <row r="3" spans="1:11" x14ac:dyDescent="0.2">
      <c r="A3" s="66"/>
      <c r="B3" s="65"/>
      <c r="C3" s="65"/>
      <c r="D3" s="65"/>
      <c r="E3" s="65"/>
      <c r="F3" s="65"/>
      <c r="G3" s="25"/>
      <c r="H3" s="25"/>
      <c r="I3" s="25"/>
      <c r="J3" s="25"/>
      <c r="K3" s="25"/>
    </row>
    <row r="4" spans="1:11" x14ac:dyDescent="0.2">
      <c r="A4" s="19"/>
      <c r="B4" s="25" t="s">
        <v>99</v>
      </c>
      <c r="C4" s="17"/>
      <c r="D4" s="25"/>
      <c r="E4" s="25"/>
      <c r="F4" s="25"/>
      <c r="H4" s="17"/>
      <c r="I4" s="15"/>
      <c r="J4" s="15"/>
    </row>
    <row r="5" spans="1:11" x14ac:dyDescent="0.2">
      <c r="A5" s="19"/>
      <c r="B5" s="64" t="s">
        <v>98</v>
      </c>
      <c r="C5" s="17"/>
      <c r="D5" s="184" t="s">
        <v>97</v>
      </c>
      <c r="E5" s="184"/>
      <c r="F5" s="184"/>
      <c r="H5" s="17"/>
      <c r="I5" s="184" t="s">
        <v>97</v>
      </c>
      <c r="J5" s="184"/>
      <c r="K5" s="184"/>
    </row>
    <row r="6" spans="1:11" x14ac:dyDescent="0.2">
      <c r="A6" s="62" t="s">
        <v>96</v>
      </c>
      <c r="B6" s="61"/>
      <c r="C6" s="63"/>
      <c r="D6" s="58"/>
      <c r="E6" s="57"/>
      <c r="F6" s="56">
        <v>15</v>
      </c>
      <c r="G6" s="60"/>
      <c r="H6" s="59"/>
      <c r="I6" s="58"/>
      <c r="J6" s="57"/>
      <c r="K6" s="56">
        <v>30</v>
      </c>
    </row>
    <row r="7" spans="1:11" x14ac:dyDescent="0.2">
      <c r="A7" s="62" t="s">
        <v>95</v>
      </c>
      <c r="B7" s="61"/>
      <c r="C7" s="56"/>
      <c r="D7" s="58" t="s">
        <v>94</v>
      </c>
      <c r="E7" s="57" t="s">
        <v>93</v>
      </c>
      <c r="F7" s="56">
        <f>+F6*7</f>
        <v>105</v>
      </c>
      <c r="G7" s="60"/>
      <c r="H7" s="59"/>
      <c r="I7" s="58" t="s">
        <v>94</v>
      </c>
      <c r="J7" s="57" t="s">
        <v>93</v>
      </c>
      <c r="K7" s="56">
        <f>+K6*7</f>
        <v>210</v>
      </c>
    </row>
    <row r="8" spans="1:11" x14ac:dyDescent="0.2">
      <c r="A8" s="62" t="s">
        <v>92</v>
      </c>
      <c r="B8" s="61"/>
      <c r="C8" s="56"/>
      <c r="D8" s="58"/>
      <c r="E8" s="57" t="s">
        <v>91</v>
      </c>
      <c r="F8" s="56">
        <v>25</v>
      </c>
      <c r="G8" s="60"/>
      <c r="H8" s="59"/>
      <c r="I8" s="58"/>
      <c r="J8" s="57" t="s">
        <v>91</v>
      </c>
      <c r="K8" s="56">
        <v>25</v>
      </c>
    </row>
    <row r="9" spans="1:11" hidden="1" x14ac:dyDescent="0.2">
      <c r="A9" s="19"/>
      <c r="B9" s="18"/>
      <c r="C9" s="53"/>
      <c r="D9" s="55"/>
      <c r="E9" s="25"/>
      <c r="F9" s="53"/>
      <c r="H9" s="17"/>
      <c r="I9" s="55"/>
      <c r="J9" s="25"/>
      <c r="K9" s="53"/>
    </row>
    <row r="10" spans="1:11" x14ac:dyDescent="0.2">
      <c r="A10" s="27" t="s">
        <v>90</v>
      </c>
      <c r="B10" s="18"/>
      <c r="C10" s="17"/>
      <c r="D10" s="26"/>
      <c r="E10" s="25"/>
      <c r="F10" s="17"/>
      <c r="H10" s="17"/>
      <c r="I10" s="26"/>
      <c r="J10" s="25"/>
      <c r="K10" s="17"/>
    </row>
    <row r="11" spans="1:11" x14ac:dyDescent="0.2">
      <c r="A11" s="39" t="s">
        <v>89</v>
      </c>
      <c r="B11" s="18"/>
      <c r="C11" s="17"/>
      <c r="D11" s="26"/>
      <c r="E11" s="25"/>
      <c r="F11" s="34">
        <v>0</v>
      </c>
      <c r="H11" s="17"/>
      <c r="I11" s="26"/>
      <c r="J11" s="25"/>
      <c r="K11" s="34">
        <v>0</v>
      </c>
    </row>
    <row r="12" spans="1:11" x14ac:dyDescent="0.2">
      <c r="A12" s="39" t="s">
        <v>142</v>
      </c>
      <c r="B12" s="18"/>
      <c r="C12" s="17"/>
      <c r="D12" s="26"/>
      <c r="E12" s="25"/>
      <c r="F12" s="34">
        <v>2000</v>
      </c>
      <c r="H12" s="17"/>
      <c r="I12" s="26"/>
      <c r="J12" s="25"/>
      <c r="K12" s="34">
        <v>3000</v>
      </c>
    </row>
    <row r="13" spans="1:11" x14ac:dyDescent="0.2">
      <c r="A13" s="39" t="s">
        <v>141</v>
      </c>
      <c r="B13" s="18"/>
      <c r="C13" s="17"/>
      <c r="D13" s="26"/>
      <c r="E13" s="25"/>
      <c r="F13" s="34">
        <v>1500</v>
      </c>
      <c r="H13" s="17"/>
      <c r="I13" s="26"/>
      <c r="J13" s="25"/>
      <c r="K13" s="34">
        <v>2330</v>
      </c>
    </row>
    <row r="14" spans="1:11" x14ac:dyDescent="0.2">
      <c r="A14" s="39" t="s">
        <v>140</v>
      </c>
      <c r="B14" s="18"/>
      <c r="C14" s="17"/>
      <c r="D14" s="26">
        <v>10</v>
      </c>
      <c r="E14" s="25">
        <v>130</v>
      </c>
      <c r="F14" s="34">
        <f t="shared" ref="F14:F23" si="0">E14*D14</f>
        <v>1300</v>
      </c>
      <c r="H14" s="17"/>
      <c r="I14" s="26">
        <v>10</v>
      </c>
      <c r="J14" s="25">
        <v>235</v>
      </c>
      <c r="K14" s="34">
        <f t="shared" ref="K14:K23" si="1">J14*I14</f>
        <v>2350</v>
      </c>
    </row>
    <row r="15" spans="1:11" x14ac:dyDescent="0.2">
      <c r="A15" s="39" t="s">
        <v>139</v>
      </c>
      <c r="B15" s="18"/>
      <c r="C15" s="17"/>
      <c r="D15" s="26">
        <v>8</v>
      </c>
      <c r="E15" s="25">
        <v>25</v>
      </c>
      <c r="F15" s="34">
        <f t="shared" si="0"/>
        <v>200</v>
      </c>
      <c r="H15" s="17"/>
      <c r="I15" s="26">
        <v>8</v>
      </c>
      <c r="J15" s="25">
        <v>25</v>
      </c>
      <c r="K15" s="34">
        <f t="shared" si="1"/>
        <v>200</v>
      </c>
    </row>
    <row r="16" spans="1:11" x14ac:dyDescent="0.2">
      <c r="A16" s="39" t="s">
        <v>138</v>
      </c>
      <c r="B16" s="18"/>
      <c r="C16" s="17"/>
      <c r="D16" s="26">
        <v>5</v>
      </c>
      <c r="E16" s="25">
        <v>130</v>
      </c>
      <c r="F16" s="34">
        <f t="shared" si="0"/>
        <v>650</v>
      </c>
      <c r="H16" s="17"/>
      <c r="I16" s="26">
        <v>5</v>
      </c>
      <c r="J16" s="25">
        <v>235</v>
      </c>
      <c r="K16" s="34">
        <f t="shared" si="1"/>
        <v>1175</v>
      </c>
    </row>
    <row r="17" spans="1:11" x14ac:dyDescent="0.2">
      <c r="A17" s="39" t="s">
        <v>137</v>
      </c>
      <c r="B17" s="18"/>
      <c r="C17" s="17"/>
      <c r="D17" s="26">
        <v>21</v>
      </c>
      <c r="E17" s="25">
        <v>130</v>
      </c>
      <c r="F17" s="34">
        <f t="shared" si="0"/>
        <v>2730</v>
      </c>
      <c r="H17" s="17"/>
      <c r="I17" s="26">
        <v>21</v>
      </c>
      <c r="J17" s="25">
        <v>235</v>
      </c>
      <c r="K17" s="34">
        <f t="shared" si="1"/>
        <v>4935</v>
      </c>
    </row>
    <row r="18" spans="1:11" x14ac:dyDescent="0.2">
      <c r="A18" s="39" t="s">
        <v>136</v>
      </c>
      <c r="B18" s="18"/>
      <c r="C18" s="17"/>
      <c r="D18" s="26">
        <v>10</v>
      </c>
      <c r="E18" s="120">
        <v>130</v>
      </c>
      <c r="F18" s="34">
        <f t="shared" si="0"/>
        <v>1300</v>
      </c>
      <c r="H18" s="17"/>
      <c r="I18" s="26">
        <v>10</v>
      </c>
      <c r="J18" s="120">
        <v>235</v>
      </c>
      <c r="K18" s="34">
        <f t="shared" si="1"/>
        <v>2350</v>
      </c>
    </row>
    <row r="19" spans="1:11" x14ac:dyDescent="0.2">
      <c r="A19" s="39" t="s">
        <v>135</v>
      </c>
      <c r="B19" s="18"/>
      <c r="C19" s="17"/>
      <c r="D19" s="26">
        <v>25</v>
      </c>
      <c r="E19" s="120">
        <v>130</v>
      </c>
      <c r="F19" s="34">
        <f t="shared" si="0"/>
        <v>3250</v>
      </c>
      <c r="H19" s="17"/>
      <c r="I19" s="26">
        <v>25</v>
      </c>
      <c r="J19" s="120">
        <v>235</v>
      </c>
      <c r="K19" s="34">
        <f t="shared" si="1"/>
        <v>5875</v>
      </c>
    </row>
    <row r="20" spans="1:11" x14ac:dyDescent="0.2">
      <c r="A20" s="39" t="s">
        <v>134</v>
      </c>
      <c r="B20" s="18"/>
      <c r="C20" s="17"/>
      <c r="D20" s="26">
        <v>8</v>
      </c>
      <c r="E20" s="120">
        <v>25</v>
      </c>
      <c r="F20" s="34">
        <f t="shared" si="0"/>
        <v>200</v>
      </c>
      <c r="H20" s="17"/>
      <c r="I20" s="26">
        <v>8</v>
      </c>
      <c r="J20" s="120">
        <v>25</v>
      </c>
      <c r="K20" s="34">
        <f t="shared" si="1"/>
        <v>200</v>
      </c>
    </row>
    <row r="21" spans="1:11" x14ac:dyDescent="0.2">
      <c r="A21" s="39" t="s">
        <v>133</v>
      </c>
      <c r="B21" s="18"/>
      <c r="C21" s="17"/>
      <c r="D21" s="26">
        <v>10</v>
      </c>
      <c r="E21" s="120">
        <v>130</v>
      </c>
      <c r="F21" s="34">
        <f t="shared" si="0"/>
        <v>1300</v>
      </c>
      <c r="H21" s="17"/>
      <c r="I21" s="26">
        <v>10</v>
      </c>
      <c r="J21" s="120">
        <v>235</v>
      </c>
      <c r="K21" s="34">
        <f t="shared" si="1"/>
        <v>2350</v>
      </c>
    </row>
    <row r="22" spans="1:11" x14ac:dyDescent="0.2">
      <c r="A22" s="39" t="s">
        <v>132</v>
      </c>
      <c r="B22" s="18"/>
      <c r="C22" s="17"/>
      <c r="D22" s="26">
        <v>8</v>
      </c>
      <c r="E22" s="120">
        <v>25</v>
      </c>
      <c r="F22" s="34">
        <f t="shared" si="0"/>
        <v>200</v>
      </c>
      <c r="H22" s="17"/>
      <c r="I22" s="26">
        <v>8</v>
      </c>
      <c r="J22" s="120">
        <v>25</v>
      </c>
      <c r="K22" s="34">
        <f t="shared" si="1"/>
        <v>200</v>
      </c>
    </row>
    <row r="23" spans="1:11" x14ac:dyDescent="0.2">
      <c r="A23" s="39" t="s">
        <v>131</v>
      </c>
      <c r="B23" s="18"/>
      <c r="C23" s="17"/>
      <c r="D23" s="26">
        <v>5</v>
      </c>
      <c r="E23" s="120">
        <v>130</v>
      </c>
      <c r="F23" s="34">
        <f t="shared" si="0"/>
        <v>650</v>
      </c>
      <c r="H23" s="17"/>
      <c r="I23" s="26">
        <v>5</v>
      </c>
      <c r="J23" s="120">
        <v>235</v>
      </c>
      <c r="K23" s="34">
        <f t="shared" si="1"/>
        <v>1175</v>
      </c>
    </row>
    <row r="24" spans="1:11" x14ac:dyDescent="0.2">
      <c r="A24" s="39" t="s">
        <v>85</v>
      </c>
      <c r="B24" s="18"/>
      <c r="C24" s="17"/>
      <c r="D24" s="26">
        <v>50</v>
      </c>
      <c r="E24" s="25">
        <v>2</v>
      </c>
      <c r="F24" s="34">
        <f>E24*D24*3</f>
        <v>300</v>
      </c>
      <c r="H24" s="17"/>
      <c r="I24" s="26">
        <v>50</v>
      </c>
      <c r="J24" s="25">
        <v>2</v>
      </c>
      <c r="K24" s="34">
        <f>J24*I24*3</f>
        <v>300</v>
      </c>
    </row>
    <row r="25" spans="1:11" x14ac:dyDescent="0.2">
      <c r="A25" s="39" t="s">
        <v>130</v>
      </c>
      <c r="B25" s="18"/>
      <c r="C25" s="17"/>
      <c r="D25" s="26"/>
      <c r="E25" s="25"/>
      <c r="F25" s="119">
        <v>1000</v>
      </c>
      <c r="H25" s="17"/>
      <c r="I25" s="26"/>
      <c r="J25" s="25"/>
      <c r="K25" s="34">
        <v>1000</v>
      </c>
    </row>
    <row r="26" spans="1:11" x14ac:dyDescent="0.2">
      <c r="A26" s="39" t="s">
        <v>83</v>
      </c>
      <c r="B26" s="18"/>
      <c r="C26" s="17"/>
      <c r="D26" s="26"/>
      <c r="E26" s="25"/>
      <c r="F26" s="34">
        <v>0</v>
      </c>
      <c r="H26" s="17"/>
      <c r="I26" s="26"/>
      <c r="J26" s="25"/>
      <c r="K26" s="34">
        <v>0</v>
      </c>
    </row>
    <row r="27" spans="1:11" ht="15" x14ac:dyDescent="0.35">
      <c r="A27" s="39" t="s">
        <v>129</v>
      </c>
      <c r="B27" s="18"/>
      <c r="C27" s="31"/>
      <c r="D27" s="30">
        <v>350</v>
      </c>
      <c r="E27" s="25">
        <v>3</v>
      </c>
      <c r="F27" s="28">
        <f>E27*D27</f>
        <v>1050</v>
      </c>
      <c r="H27" s="17"/>
      <c r="I27" s="30">
        <v>350</v>
      </c>
      <c r="J27" s="25">
        <v>3</v>
      </c>
      <c r="K27" s="28">
        <f>J27*I27</f>
        <v>1050</v>
      </c>
    </row>
    <row r="28" spans="1:11" ht="18" customHeight="1" x14ac:dyDescent="0.2">
      <c r="A28" s="24" t="s">
        <v>74</v>
      </c>
      <c r="B28" s="23"/>
      <c r="C28" s="20">
        <f>SUM(C11:C27)</f>
        <v>0</v>
      </c>
      <c r="D28" s="22"/>
      <c r="E28" s="21"/>
      <c r="F28" s="20">
        <f>SUM(F11:F27)</f>
        <v>17630</v>
      </c>
      <c r="H28" s="17"/>
      <c r="I28" s="22"/>
      <c r="J28" s="21"/>
      <c r="K28" s="20">
        <f>SUM(K11:K27)</f>
        <v>28490</v>
      </c>
    </row>
    <row r="29" spans="1:11" ht="18.75" customHeight="1" x14ac:dyDescent="0.2">
      <c r="A29" s="27" t="s">
        <v>73</v>
      </c>
      <c r="B29" s="18"/>
      <c r="C29" s="17"/>
      <c r="D29" s="26"/>
      <c r="E29" s="25"/>
      <c r="F29" s="17"/>
      <c r="H29" s="17"/>
      <c r="I29" s="26"/>
      <c r="J29" s="25"/>
      <c r="K29" s="17"/>
    </row>
    <row r="30" spans="1:11" ht="18.75" hidden="1" customHeight="1" x14ac:dyDescent="0.25">
      <c r="A30" s="39" t="s">
        <v>72</v>
      </c>
      <c r="B30" s="18"/>
      <c r="C30" s="17">
        <v>0</v>
      </c>
      <c r="D30" s="26"/>
      <c r="E30" s="52"/>
      <c r="F30" s="41" t="s">
        <v>64</v>
      </c>
      <c r="H30" s="17"/>
      <c r="I30" s="26"/>
      <c r="J30" s="52"/>
      <c r="K30" s="41" t="s">
        <v>64</v>
      </c>
    </row>
    <row r="31" spans="1:11" ht="15" hidden="1" x14ac:dyDescent="0.25">
      <c r="A31" s="39" t="s">
        <v>71</v>
      </c>
      <c r="B31" s="18"/>
      <c r="C31" s="17">
        <v>0</v>
      </c>
      <c r="D31" s="26"/>
      <c r="E31" s="52"/>
      <c r="F31" s="41" t="s">
        <v>64</v>
      </c>
      <c r="H31" s="17"/>
      <c r="I31" s="26"/>
      <c r="J31" s="52"/>
      <c r="K31" s="41" t="s">
        <v>64</v>
      </c>
    </row>
    <row r="32" spans="1:11" ht="15" hidden="1" x14ac:dyDescent="0.25">
      <c r="A32" s="39" t="s">
        <v>70</v>
      </c>
      <c r="B32" s="18"/>
      <c r="C32" s="17">
        <v>0</v>
      </c>
      <c r="D32" s="26"/>
      <c r="E32" s="52"/>
      <c r="F32" s="41" t="s">
        <v>64</v>
      </c>
      <c r="H32" s="17"/>
      <c r="I32" s="26"/>
      <c r="J32" s="52"/>
      <c r="K32" s="41" t="s">
        <v>64</v>
      </c>
    </row>
    <row r="33" spans="1:11" ht="15" hidden="1" x14ac:dyDescent="0.25">
      <c r="A33" s="39" t="s">
        <v>69</v>
      </c>
      <c r="B33" s="18"/>
      <c r="C33" s="17">
        <v>0</v>
      </c>
      <c r="D33" s="26"/>
      <c r="E33" s="52"/>
      <c r="F33" s="41" t="s">
        <v>64</v>
      </c>
      <c r="H33" s="17"/>
      <c r="I33" s="26"/>
      <c r="J33" s="52"/>
      <c r="K33" s="41" t="s">
        <v>64</v>
      </c>
    </row>
    <row r="34" spans="1:11" ht="15" hidden="1" x14ac:dyDescent="0.25">
      <c r="A34" s="39" t="s">
        <v>68</v>
      </c>
      <c r="B34" s="18"/>
      <c r="C34" s="17">
        <v>0</v>
      </c>
      <c r="D34" s="26"/>
      <c r="E34" s="52"/>
      <c r="F34" s="41" t="s">
        <v>64</v>
      </c>
      <c r="H34" s="17"/>
      <c r="I34" s="26"/>
      <c r="J34" s="52"/>
      <c r="K34" s="41" t="s">
        <v>64</v>
      </c>
    </row>
    <row r="35" spans="1:11" ht="15" hidden="1" x14ac:dyDescent="0.25">
      <c r="A35" s="39" t="s">
        <v>67</v>
      </c>
      <c r="B35" s="18"/>
      <c r="C35" s="17">
        <v>0</v>
      </c>
      <c r="D35" s="26"/>
      <c r="E35" s="52"/>
      <c r="F35" s="41" t="s">
        <v>64</v>
      </c>
      <c r="H35" s="17"/>
      <c r="I35" s="26"/>
      <c r="J35" s="52"/>
      <c r="K35" s="41" t="s">
        <v>64</v>
      </c>
    </row>
    <row r="36" spans="1:11" ht="15" hidden="1" x14ac:dyDescent="0.25">
      <c r="A36" s="39" t="s">
        <v>66</v>
      </c>
      <c r="B36" s="18"/>
      <c r="C36" s="17">
        <v>0</v>
      </c>
      <c r="D36" s="26"/>
      <c r="E36" s="52"/>
      <c r="F36" s="41" t="s">
        <v>64</v>
      </c>
      <c r="H36" s="17"/>
      <c r="I36" s="26"/>
      <c r="J36" s="52"/>
      <c r="K36" s="41" t="s">
        <v>64</v>
      </c>
    </row>
    <row r="37" spans="1:11" ht="15" hidden="1" x14ac:dyDescent="0.25">
      <c r="A37" s="39" t="s">
        <v>65</v>
      </c>
      <c r="B37" s="18"/>
      <c r="C37" s="17">
        <v>0</v>
      </c>
      <c r="D37" s="26"/>
      <c r="E37" s="52"/>
      <c r="F37" s="41" t="s">
        <v>64</v>
      </c>
      <c r="H37" s="17"/>
      <c r="I37" s="26"/>
      <c r="J37" s="52"/>
      <c r="K37" s="41" t="s">
        <v>64</v>
      </c>
    </row>
    <row r="38" spans="1:11" x14ac:dyDescent="0.2">
      <c r="A38" s="33" t="s">
        <v>114</v>
      </c>
      <c r="B38" s="18"/>
      <c r="C38" s="17">
        <v>0</v>
      </c>
      <c r="D38" s="51"/>
      <c r="E38" s="47"/>
      <c r="F38" s="17">
        <f>+E38*D38</f>
        <v>0</v>
      </c>
      <c r="H38" s="17"/>
      <c r="I38" s="51"/>
      <c r="J38" s="47"/>
      <c r="K38" s="17">
        <f>+J38*I38</f>
        <v>0</v>
      </c>
    </row>
    <row r="39" spans="1:11" x14ac:dyDescent="0.2">
      <c r="A39" s="33" t="s">
        <v>113</v>
      </c>
      <c r="B39" s="18"/>
      <c r="C39" s="17">
        <v>0</v>
      </c>
      <c r="D39" s="51"/>
      <c r="E39" s="47"/>
      <c r="F39" s="17">
        <f>+E39*D39</f>
        <v>0</v>
      </c>
      <c r="H39" s="17"/>
      <c r="I39" s="51"/>
      <c r="J39" s="47"/>
      <c r="K39" s="17">
        <f>+J39*I39</f>
        <v>0</v>
      </c>
    </row>
    <row r="40" spans="1:11" ht="12.75" customHeight="1" x14ac:dyDescent="0.2">
      <c r="A40" s="33" t="s">
        <v>57</v>
      </c>
      <c r="B40" s="18"/>
      <c r="C40" s="50">
        <v>0</v>
      </c>
      <c r="D40" s="49"/>
      <c r="E40" s="47"/>
      <c r="F40" s="17">
        <f>+E40*D40</f>
        <v>0</v>
      </c>
      <c r="H40" s="17"/>
      <c r="I40" s="49"/>
      <c r="J40" s="47"/>
      <c r="K40" s="17">
        <f>+J40*I40</f>
        <v>0</v>
      </c>
    </row>
    <row r="41" spans="1:11" ht="12.75" customHeight="1" x14ac:dyDescent="0.35">
      <c r="A41" s="33" t="s">
        <v>56</v>
      </c>
      <c r="B41" s="18"/>
      <c r="C41" s="31">
        <v>0</v>
      </c>
      <c r="D41" s="48"/>
      <c r="E41" s="47"/>
      <c r="F41" s="31">
        <f>+E41*D41</f>
        <v>0</v>
      </c>
      <c r="H41" s="17"/>
      <c r="I41" s="48"/>
      <c r="J41" s="47"/>
      <c r="K41" s="31">
        <f>+J41*I41</f>
        <v>0</v>
      </c>
    </row>
    <row r="42" spans="1:11" ht="15" customHeight="1" x14ac:dyDescent="0.2">
      <c r="A42" s="27" t="s">
        <v>55</v>
      </c>
      <c r="B42" s="18"/>
      <c r="C42" s="17">
        <f>SUM(C30:C41)</f>
        <v>0</v>
      </c>
      <c r="D42" s="26"/>
      <c r="E42" s="25"/>
      <c r="F42" s="17">
        <f>SUM(F30:F41)</f>
        <v>0</v>
      </c>
      <c r="H42" s="17"/>
      <c r="I42" s="26"/>
      <c r="J42" s="25"/>
      <c r="K42" s="17">
        <f>SUM(K30:K41)</f>
        <v>0</v>
      </c>
    </row>
    <row r="43" spans="1:11" ht="15" customHeight="1" thickBot="1" x14ac:dyDescent="0.25">
      <c r="A43" s="46" t="s">
        <v>54</v>
      </c>
      <c r="B43" s="45"/>
      <c r="C43" s="42">
        <f>+C42+C28</f>
        <v>0</v>
      </c>
      <c r="D43" s="44"/>
      <c r="E43" s="43"/>
      <c r="F43" s="42">
        <f>+F42+F28</f>
        <v>17630</v>
      </c>
      <c r="H43" s="17"/>
      <c r="I43" s="44"/>
      <c r="J43" s="43"/>
      <c r="K43" s="42">
        <f>+K42+K28</f>
        <v>28490</v>
      </c>
    </row>
    <row r="44" spans="1:11" ht="13.5" hidden="1" thickTop="1" x14ac:dyDescent="0.2">
      <c r="A44" s="27" t="s">
        <v>53</v>
      </c>
      <c r="B44" s="18"/>
      <c r="C44" s="17"/>
      <c r="D44" s="26"/>
      <c r="E44" s="25"/>
      <c r="F44" s="17"/>
      <c r="H44" s="17"/>
      <c r="I44" s="26"/>
      <c r="J44" s="25"/>
      <c r="K44" s="17"/>
    </row>
    <row r="45" spans="1:11" ht="16.5" hidden="1" customHeight="1" x14ac:dyDescent="0.25">
      <c r="A45" s="33" t="s">
        <v>52</v>
      </c>
      <c r="B45" s="18"/>
      <c r="C45" s="17">
        <v>0</v>
      </c>
      <c r="D45" s="26"/>
      <c r="E45" s="25"/>
      <c r="F45" s="41"/>
      <c r="H45" s="17"/>
      <c r="I45" s="26"/>
      <c r="J45" s="25"/>
      <c r="K45" s="41"/>
    </row>
    <row r="46" spans="1:11" ht="15.75" hidden="1" thickTop="1" x14ac:dyDescent="0.25">
      <c r="A46" s="33" t="s">
        <v>51</v>
      </c>
      <c r="B46" s="18"/>
      <c r="C46" s="17">
        <v>0</v>
      </c>
      <c r="D46" s="26"/>
      <c r="E46" s="25"/>
      <c r="F46" s="41"/>
      <c r="H46" s="17"/>
      <c r="I46" s="26"/>
      <c r="J46" s="25"/>
      <c r="K46" s="41"/>
    </row>
    <row r="47" spans="1:11" ht="15.75" hidden="1" thickTop="1" x14ac:dyDescent="0.25">
      <c r="A47" s="33" t="s">
        <v>50</v>
      </c>
      <c r="B47" s="18"/>
      <c r="C47" s="17">
        <v>0</v>
      </c>
      <c r="D47" s="26"/>
      <c r="E47" s="25"/>
      <c r="F47" s="41"/>
      <c r="H47" s="17"/>
      <c r="I47" s="26"/>
      <c r="J47" s="25"/>
      <c r="K47" s="41"/>
    </row>
    <row r="48" spans="1:11" ht="15.75" hidden="1" thickTop="1" x14ac:dyDescent="0.35">
      <c r="A48" s="33" t="s">
        <v>49</v>
      </c>
      <c r="B48" s="18"/>
      <c r="C48" s="31">
        <v>1500</v>
      </c>
      <c r="D48" s="30"/>
      <c r="E48" s="25"/>
      <c r="F48" s="40"/>
      <c r="H48" s="17"/>
      <c r="I48" s="30"/>
      <c r="J48" s="25"/>
      <c r="K48" s="40"/>
    </row>
    <row r="49" spans="1:11" ht="18.75" hidden="1" customHeight="1" x14ac:dyDescent="0.2">
      <c r="A49" s="27" t="s">
        <v>48</v>
      </c>
      <c r="B49" s="18"/>
      <c r="C49" s="17">
        <f>SUM(C45:C48)</f>
        <v>1500</v>
      </c>
      <c r="D49" s="26"/>
      <c r="E49" s="25"/>
      <c r="F49" s="17"/>
      <c r="H49" s="17"/>
      <c r="I49" s="26"/>
      <c r="J49" s="25"/>
      <c r="K49" s="17"/>
    </row>
    <row r="50" spans="1:11" ht="21.75" hidden="1" customHeight="1" x14ac:dyDescent="0.2">
      <c r="A50" s="27" t="s">
        <v>47</v>
      </c>
      <c r="B50" s="18" t="s">
        <v>46</v>
      </c>
      <c r="C50" s="17"/>
      <c r="D50" s="26"/>
      <c r="E50" s="25"/>
      <c r="F50" s="17"/>
      <c r="H50" s="17"/>
      <c r="I50" s="26"/>
      <c r="J50" s="25"/>
      <c r="K50" s="17"/>
    </row>
    <row r="51" spans="1:11" ht="13.5" hidden="1" thickTop="1" x14ac:dyDescent="0.2">
      <c r="A51" s="39" t="s">
        <v>45</v>
      </c>
      <c r="B51" s="18">
        <f>+C$6*2</f>
        <v>0</v>
      </c>
      <c r="C51" s="17">
        <v>0</v>
      </c>
      <c r="D51" s="26"/>
      <c r="E51" s="25"/>
      <c r="F51" s="17"/>
      <c r="H51" s="17"/>
      <c r="I51" s="26"/>
      <c r="J51" s="25"/>
      <c r="K51" s="17"/>
    </row>
    <row r="52" spans="1:11" ht="13.5" hidden="1" thickTop="1" x14ac:dyDescent="0.2">
      <c r="A52" s="39" t="s">
        <v>44</v>
      </c>
      <c r="B52" s="18">
        <f>+C$6*2</f>
        <v>0</v>
      </c>
      <c r="C52" s="17">
        <v>0</v>
      </c>
      <c r="D52" s="26"/>
      <c r="E52" s="25"/>
      <c r="F52" s="17"/>
      <c r="H52" s="17"/>
      <c r="I52" s="26"/>
      <c r="J52" s="25"/>
      <c r="K52" s="17"/>
    </row>
    <row r="53" spans="1:11" ht="13.5" hidden="1" thickTop="1" x14ac:dyDescent="0.2">
      <c r="A53" s="39" t="s">
        <v>43</v>
      </c>
      <c r="B53" s="18">
        <f>+C$6</f>
        <v>0</v>
      </c>
      <c r="C53" s="17">
        <v>0</v>
      </c>
      <c r="D53" s="26"/>
      <c r="E53" s="25"/>
      <c r="F53" s="17"/>
      <c r="H53" s="17"/>
      <c r="I53" s="26"/>
      <c r="J53" s="25"/>
      <c r="K53" s="17"/>
    </row>
    <row r="54" spans="1:11" ht="13.5" hidden="1" thickTop="1" x14ac:dyDescent="0.2">
      <c r="A54" s="39" t="s">
        <v>42</v>
      </c>
      <c r="B54" s="18">
        <f>+C$6*3</f>
        <v>0</v>
      </c>
      <c r="C54" s="17">
        <v>0</v>
      </c>
      <c r="D54" s="26"/>
      <c r="E54" s="25"/>
      <c r="F54" s="17"/>
      <c r="H54" s="17"/>
      <c r="I54" s="26"/>
      <c r="J54" s="25"/>
      <c r="K54" s="17"/>
    </row>
    <row r="55" spans="1:11" ht="13.5" hidden="1" thickTop="1" x14ac:dyDescent="0.2">
      <c r="A55" s="39" t="s">
        <v>41</v>
      </c>
      <c r="B55" s="18">
        <f>+C$6*2</f>
        <v>0</v>
      </c>
      <c r="C55" s="17">
        <v>0</v>
      </c>
      <c r="D55" s="26"/>
      <c r="E55" s="25"/>
      <c r="F55" s="17"/>
      <c r="H55" s="17"/>
      <c r="I55" s="26"/>
      <c r="J55" s="25"/>
      <c r="K55" s="17"/>
    </row>
    <row r="56" spans="1:11" ht="13.5" hidden="1" thickTop="1" x14ac:dyDescent="0.2">
      <c r="A56" s="39" t="s">
        <v>40</v>
      </c>
      <c r="B56" s="18">
        <f>+C$6*2</f>
        <v>0</v>
      </c>
      <c r="C56" s="17">
        <v>0</v>
      </c>
      <c r="D56" s="26"/>
      <c r="E56" s="25"/>
      <c r="F56" s="17"/>
      <c r="H56" s="17"/>
      <c r="I56" s="26"/>
      <c r="J56" s="25"/>
      <c r="K56" s="17"/>
    </row>
    <row r="57" spans="1:11" ht="15.75" hidden="1" thickTop="1" x14ac:dyDescent="0.35">
      <c r="A57" s="39" t="s">
        <v>39</v>
      </c>
      <c r="B57" s="18"/>
      <c r="C57" s="31">
        <v>0</v>
      </c>
      <c r="D57" s="30"/>
      <c r="E57" s="25"/>
      <c r="F57" s="31"/>
      <c r="H57" s="17"/>
      <c r="I57" s="30"/>
      <c r="J57" s="25"/>
      <c r="K57" s="31"/>
    </row>
    <row r="58" spans="1:11" ht="19.5" hidden="1" customHeight="1" x14ac:dyDescent="0.25">
      <c r="A58" s="27" t="s">
        <v>38</v>
      </c>
      <c r="B58" s="18"/>
      <c r="C58" s="38">
        <f>SUM(C51:C57)</f>
        <v>0</v>
      </c>
      <c r="D58" s="35"/>
      <c r="E58" s="25"/>
      <c r="F58" s="38"/>
      <c r="H58" s="17"/>
      <c r="I58" s="35"/>
      <c r="J58" s="25"/>
      <c r="K58" s="38"/>
    </row>
    <row r="59" spans="1:11" ht="19.5" hidden="1" customHeight="1" x14ac:dyDescent="0.25">
      <c r="A59" s="24" t="s">
        <v>37</v>
      </c>
      <c r="B59" s="23"/>
      <c r="C59" s="36">
        <f>+C58+C49</f>
        <v>1500</v>
      </c>
      <c r="D59" s="37"/>
      <c r="E59" s="21"/>
      <c r="F59" s="36"/>
      <c r="H59" s="17"/>
      <c r="I59" s="37"/>
      <c r="J59" s="21"/>
      <c r="K59" s="36"/>
    </row>
    <row r="60" spans="1:11" ht="18" hidden="1" customHeight="1" x14ac:dyDescent="0.2">
      <c r="A60" s="24" t="s">
        <v>36</v>
      </c>
      <c r="B60" s="23"/>
      <c r="C60" s="20">
        <f>+C43-C59</f>
        <v>-1500</v>
      </c>
      <c r="D60" s="22"/>
      <c r="E60" s="21"/>
      <c r="F60" s="20"/>
      <c r="H60" s="17"/>
      <c r="I60" s="22"/>
      <c r="J60" s="21"/>
      <c r="K60" s="20"/>
    </row>
    <row r="61" spans="1:11" ht="21" customHeight="1" thickTop="1" x14ac:dyDescent="0.2">
      <c r="A61" s="27" t="s">
        <v>35</v>
      </c>
      <c r="B61" s="18"/>
      <c r="C61" s="17"/>
      <c r="D61" s="26"/>
      <c r="E61" s="25"/>
      <c r="F61" s="17"/>
      <c r="H61" s="17"/>
      <c r="I61" s="26"/>
      <c r="J61" s="25"/>
      <c r="K61" s="17"/>
    </row>
    <row r="62" spans="1:11" x14ac:dyDescent="0.2">
      <c r="A62" s="33" t="s">
        <v>128</v>
      </c>
      <c r="B62" s="18"/>
      <c r="C62" s="17">
        <v>0</v>
      </c>
      <c r="D62" s="26">
        <v>90</v>
      </c>
      <c r="E62" s="52">
        <f>F6</f>
        <v>15</v>
      </c>
      <c r="F62" s="34">
        <f>D62*F6</f>
        <v>1350</v>
      </c>
      <c r="H62" s="17"/>
      <c r="I62" s="26">
        <v>90</v>
      </c>
      <c r="J62" s="52">
        <f>K6</f>
        <v>30</v>
      </c>
      <c r="K62" s="34">
        <f>I62*K6</f>
        <v>2700</v>
      </c>
    </row>
    <row r="63" spans="1:11" x14ac:dyDescent="0.2">
      <c r="A63" s="33" t="s">
        <v>30</v>
      </c>
      <c r="B63" s="18"/>
      <c r="C63" s="17">
        <v>0</v>
      </c>
      <c r="D63" s="26"/>
      <c r="E63" s="25"/>
      <c r="F63" s="34"/>
      <c r="H63" s="17"/>
      <c r="I63" s="26"/>
      <c r="J63" s="25"/>
      <c r="K63" s="34"/>
    </row>
    <row r="64" spans="1:11" x14ac:dyDescent="0.2">
      <c r="A64" s="33" t="s">
        <v>29</v>
      </c>
      <c r="B64" s="18"/>
      <c r="C64" s="17">
        <v>0</v>
      </c>
      <c r="D64" s="26"/>
      <c r="E64" s="25"/>
      <c r="F64" s="34"/>
      <c r="H64" s="17"/>
      <c r="I64" s="26"/>
      <c r="J64" s="25"/>
      <c r="K64" s="34"/>
    </row>
    <row r="65" spans="1:11" ht="15" x14ac:dyDescent="0.35">
      <c r="A65" s="33" t="s">
        <v>28</v>
      </c>
      <c r="B65" s="32"/>
      <c r="C65" s="31">
        <v>0</v>
      </c>
      <c r="D65" s="30"/>
      <c r="E65" s="29"/>
      <c r="F65" s="28"/>
      <c r="H65" s="17"/>
      <c r="I65" s="30"/>
      <c r="J65" s="29"/>
      <c r="K65" s="28"/>
    </row>
    <row r="66" spans="1:11" ht="17.25" customHeight="1" x14ac:dyDescent="0.2">
      <c r="A66" s="27" t="s">
        <v>27</v>
      </c>
      <c r="B66" s="18"/>
      <c r="C66" s="17">
        <f>SUM(C62:C65)</f>
        <v>0</v>
      </c>
      <c r="D66" s="26"/>
      <c r="E66" s="25"/>
      <c r="F66" s="17">
        <f>SUM(F62:F65)</f>
        <v>1350</v>
      </c>
      <c r="H66" s="17"/>
      <c r="I66" s="26"/>
      <c r="J66" s="25"/>
      <c r="K66" s="17">
        <f>SUM(K62:K65)</f>
        <v>2700</v>
      </c>
    </row>
    <row r="67" spans="1:11" ht="21.75" hidden="1" customHeight="1" x14ac:dyDescent="0.2">
      <c r="A67" s="24" t="s">
        <v>26</v>
      </c>
      <c r="B67" s="23"/>
      <c r="C67" s="20">
        <f>+C60+C66</f>
        <v>-1500</v>
      </c>
      <c r="D67" s="22"/>
      <c r="E67" s="21"/>
      <c r="F67" s="20">
        <f>+F60+F66</f>
        <v>1350</v>
      </c>
      <c r="H67" s="17"/>
      <c r="I67" s="22"/>
      <c r="J67" s="21"/>
      <c r="K67" s="20">
        <f>+K60+K66</f>
        <v>2700</v>
      </c>
    </row>
    <row r="68" spans="1:11" x14ac:dyDescent="0.2">
      <c r="A68" s="19"/>
      <c r="B68" s="18"/>
      <c r="C68" s="17"/>
      <c r="D68" s="15"/>
      <c r="E68" s="15"/>
      <c r="H68" s="17"/>
      <c r="I68" s="15"/>
      <c r="J68" s="15"/>
    </row>
    <row r="69" spans="1:11" x14ac:dyDescent="0.2">
      <c r="D69" s="15"/>
      <c r="E69" s="15"/>
      <c r="H69" s="17"/>
      <c r="I69" s="15"/>
      <c r="J69" s="15"/>
    </row>
    <row r="70" spans="1:11" x14ac:dyDescent="0.2">
      <c r="A70" s="100" t="s">
        <v>127</v>
      </c>
      <c r="F70" s="118">
        <f>F43/F6</f>
        <v>1175.3333333333333</v>
      </c>
      <c r="K70" s="118">
        <f>K43/K6</f>
        <v>949.66666666666663</v>
      </c>
    </row>
    <row r="71" spans="1:11" x14ac:dyDescent="0.2">
      <c r="A71" s="100" t="s">
        <v>126</v>
      </c>
      <c r="F71" s="118">
        <f>F43/SUM(F7:F8)</f>
        <v>135.61538461538461</v>
      </c>
      <c r="K71" s="118">
        <f>K43/SUM(K7:K8)</f>
        <v>121.23404255319149</v>
      </c>
    </row>
    <row r="72" spans="1:11" x14ac:dyDescent="0.2">
      <c r="A72" s="117" t="s">
        <v>125</v>
      </c>
    </row>
    <row r="74" spans="1:11" x14ac:dyDescent="0.2">
      <c r="A74" s="100" t="s">
        <v>124</v>
      </c>
    </row>
    <row r="75" spans="1:11" x14ac:dyDescent="0.2">
      <c r="A75" s="15" t="s">
        <v>123</v>
      </c>
    </row>
    <row r="76" spans="1:11" x14ac:dyDescent="0.2">
      <c r="A76" s="116" t="s">
        <v>122</v>
      </c>
    </row>
    <row r="77" spans="1:11" x14ac:dyDescent="0.2">
      <c r="A77" s="116" t="s">
        <v>121</v>
      </c>
    </row>
    <row r="78" spans="1:11" x14ac:dyDescent="0.2">
      <c r="A78" s="115" t="s">
        <v>120</v>
      </c>
    </row>
    <row r="79" spans="1:11" x14ac:dyDescent="0.2">
      <c r="A79" s="115" t="s">
        <v>119</v>
      </c>
    </row>
  </sheetData>
  <mergeCells count="4">
    <mergeCell ref="A2:F2"/>
    <mergeCell ref="D5:F5"/>
    <mergeCell ref="I5:K5"/>
    <mergeCell ref="A1:K1"/>
  </mergeCells>
  <printOptions horizontalCentered="1" verticalCentered="1"/>
  <pageMargins left="0.25" right="0.25" top="0.71" bottom="0.25" header="0.5" footer="0.5"/>
  <pageSetup scale="92" orientation="portrait" horizontalDpi="1200" verticalDpi="1200"/>
  <headerFooter alignWithMargins="0"/>
  <rowBreaks count="1" manualBreakCount="1">
    <brk id="68"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8"/>
  <sheetViews>
    <sheetView zoomScaleNormal="100" workbookViewId="0">
      <pane xSplit="1" ySplit="8" topLeftCell="D15" activePane="bottomRight" state="frozen"/>
      <selection pane="topRight" activeCell="B1" sqref="B1"/>
      <selection pane="bottomLeft" activeCell="A8" sqref="A8"/>
      <selection pane="bottomRight" activeCell="T14" sqref="T14"/>
    </sheetView>
  </sheetViews>
  <sheetFormatPr defaultRowHeight="12.75" x14ac:dyDescent="0.2"/>
  <cols>
    <col min="1" max="1" width="30.140625" style="15" customWidth="1"/>
    <col min="2" max="2" width="3.42578125" style="15" hidden="1" customWidth="1"/>
    <col min="3" max="3" width="16.28515625" style="16" hidden="1" customWidth="1"/>
    <col min="4" max="4" width="14" style="16" bestFit="1" customWidth="1"/>
    <col min="5" max="5" width="5.7109375" style="16" customWidth="1"/>
    <col min="6" max="6" width="14" style="15" bestFit="1" customWidth="1"/>
    <col min="7" max="7" width="2.42578125" style="15" customWidth="1"/>
    <col min="8" max="8" width="3" style="16" customWidth="1"/>
    <col min="9" max="9" width="14" style="16" bestFit="1" customWidth="1"/>
    <col min="10" max="10" width="5.7109375" style="16" customWidth="1"/>
    <col min="11" max="11" width="14" style="15" bestFit="1" customWidth="1"/>
    <col min="12" max="12" width="11" style="15" bestFit="1" customWidth="1"/>
    <col min="13" max="13" width="6.42578125" style="15" bestFit="1" customWidth="1"/>
    <col min="14" max="14" width="11.5703125" style="15" bestFit="1" customWidth="1"/>
    <col min="15" max="15" width="2.140625" style="15" customWidth="1"/>
    <col min="16" max="16" width="1.7109375" style="15" customWidth="1"/>
    <col min="17" max="17" width="11" style="15" bestFit="1" customWidth="1"/>
    <col min="18" max="18" width="6.42578125" style="15" bestFit="1" customWidth="1"/>
    <col min="19" max="19" width="11.5703125" style="15" bestFit="1" customWidth="1"/>
    <col min="20" max="16384" width="9.140625" style="15"/>
  </cols>
  <sheetData>
    <row r="1" spans="1:20" ht="22.5" x14ac:dyDescent="0.3">
      <c r="A1" s="187" t="s">
        <v>101</v>
      </c>
      <c r="B1" s="188"/>
      <c r="C1" s="188"/>
      <c r="D1" s="188"/>
      <c r="E1" s="188"/>
      <c r="F1" s="188"/>
      <c r="G1" s="188"/>
      <c r="H1" s="188"/>
      <c r="I1" s="188"/>
      <c r="J1" s="188"/>
      <c r="K1" s="188"/>
    </row>
    <row r="2" spans="1:20" x14ac:dyDescent="0.2">
      <c r="A2" s="185" t="s">
        <v>151</v>
      </c>
      <c r="B2" s="186"/>
      <c r="C2" s="186"/>
      <c r="D2" s="186"/>
      <c r="E2" s="186"/>
      <c r="F2" s="186"/>
      <c r="G2" s="25"/>
      <c r="H2" s="25"/>
      <c r="I2" s="25"/>
      <c r="J2" s="25"/>
      <c r="K2" s="25"/>
    </row>
    <row r="3" spans="1:20" x14ac:dyDescent="0.2">
      <c r="A3" s="66"/>
      <c r="B3" s="65"/>
      <c r="C3" s="65"/>
      <c r="D3" s="65"/>
      <c r="E3" s="65"/>
      <c r="F3" s="65"/>
      <c r="G3" s="25"/>
      <c r="H3" s="25"/>
      <c r="I3" s="25"/>
      <c r="J3" s="25"/>
      <c r="K3" s="25"/>
    </row>
    <row r="4" spans="1:20" x14ac:dyDescent="0.2">
      <c r="A4" s="19"/>
      <c r="B4" s="25" t="s">
        <v>99</v>
      </c>
      <c r="C4" s="17"/>
      <c r="D4" s="25"/>
      <c r="E4" s="25"/>
      <c r="F4" s="25"/>
      <c r="H4" s="17"/>
      <c r="I4" s="15"/>
      <c r="J4" s="15"/>
    </row>
    <row r="5" spans="1:20" x14ac:dyDescent="0.2">
      <c r="A5" s="19"/>
      <c r="B5" s="64" t="s">
        <v>98</v>
      </c>
      <c r="C5" s="17"/>
      <c r="D5" s="184" t="s">
        <v>97</v>
      </c>
      <c r="E5" s="184"/>
      <c r="F5" s="184"/>
      <c r="H5" s="17"/>
      <c r="I5" s="184" t="s">
        <v>97</v>
      </c>
      <c r="J5" s="184"/>
      <c r="K5" s="184"/>
      <c r="L5" s="184" t="s">
        <v>144</v>
      </c>
      <c r="M5" s="184"/>
      <c r="N5" s="184"/>
      <c r="P5" s="17"/>
      <c r="Q5" s="184" t="s">
        <v>144</v>
      </c>
      <c r="R5" s="184"/>
      <c r="S5" s="184"/>
    </row>
    <row r="6" spans="1:20" x14ac:dyDescent="0.2">
      <c r="A6" s="62" t="s">
        <v>96</v>
      </c>
      <c r="B6" s="61"/>
      <c r="C6" s="63"/>
      <c r="D6" s="58"/>
      <c r="E6" s="57"/>
      <c r="F6" s="56">
        <v>15</v>
      </c>
      <c r="G6" s="60"/>
      <c r="H6" s="59"/>
      <c r="I6" s="58"/>
      <c r="J6" s="57"/>
      <c r="K6" s="56">
        <v>30</v>
      </c>
      <c r="L6" s="121"/>
      <c r="M6" s="122"/>
      <c r="N6" s="123">
        <v>15</v>
      </c>
      <c r="O6" s="124"/>
      <c r="P6" s="125"/>
      <c r="Q6" s="121"/>
      <c r="R6" s="122"/>
      <c r="S6" s="123">
        <v>30</v>
      </c>
      <c r="T6" s="15" t="s">
        <v>153</v>
      </c>
    </row>
    <row r="7" spans="1:20" x14ac:dyDescent="0.2">
      <c r="A7" s="62" t="s">
        <v>95</v>
      </c>
      <c r="B7" s="61"/>
      <c r="C7" s="56"/>
      <c r="D7" s="58" t="s">
        <v>94</v>
      </c>
      <c r="E7" s="57" t="s">
        <v>93</v>
      </c>
      <c r="F7" s="56">
        <f>+F6*7</f>
        <v>105</v>
      </c>
      <c r="G7" s="60"/>
      <c r="H7" s="59"/>
      <c r="I7" s="58" t="s">
        <v>94</v>
      </c>
      <c r="J7" s="57" t="s">
        <v>93</v>
      </c>
      <c r="K7" s="56">
        <f>+K6*7</f>
        <v>210</v>
      </c>
      <c r="L7" s="121" t="s">
        <v>94</v>
      </c>
      <c r="M7" s="122" t="s">
        <v>93</v>
      </c>
      <c r="N7" s="123">
        <f>+N6*7</f>
        <v>105</v>
      </c>
      <c r="O7" s="124"/>
      <c r="P7" s="125"/>
      <c r="Q7" s="121" t="s">
        <v>94</v>
      </c>
      <c r="R7" s="122" t="s">
        <v>93</v>
      </c>
      <c r="S7" s="123">
        <f>+S6*7</f>
        <v>210</v>
      </c>
      <c r="T7" s="15" t="s">
        <v>152</v>
      </c>
    </row>
    <row r="8" spans="1:20" x14ac:dyDescent="0.2">
      <c r="A8" s="62" t="s">
        <v>92</v>
      </c>
      <c r="B8" s="61"/>
      <c r="C8" s="56"/>
      <c r="D8" s="58"/>
      <c r="E8" s="57" t="s">
        <v>91</v>
      </c>
      <c r="F8" s="56">
        <v>25</v>
      </c>
      <c r="G8" s="60"/>
      <c r="H8" s="59"/>
      <c r="I8" s="58"/>
      <c r="J8" s="57" t="s">
        <v>91</v>
      </c>
      <c r="K8" s="56">
        <v>25</v>
      </c>
      <c r="L8" s="121"/>
      <c r="M8" s="122" t="s">
        <v>91</v>
      </c>
      <c r="N8" s="123">
        <v>25</v>
      </c>
      <c r="O8" s="124"/>
      <c r="P8" s="125"/>
      <c r="Q8" s="121"/>
      <c r="R8" s="122" t="s">
        <v>91</v>
      </c>
      <c r="S8" s="123">
        <v>25</v>
      </c>
    </row>
    <row r="9" spans="1:20" hidden="1" x14ac:dyDescent="0.2">
      <c r="A9" s="19"/>
      <c r="B9" s="18"/>
      <c r="C9" s="53"/>
      <c r="D9" s="55"/>
      <c r="E9" s="25"/>
      <c r="F9" s="53"/>
      <c r="H9" s="17"/>
      <c r="I9" s="55"/>
      <c r="J9" s="25"/>
      <c r="K9" s="53"/>
      <c r="L9" s="55"/>
      <c r="M9" s="25"/>
      <c r="N9" s="53"/>
      <c r="P9" s="17"/>
      <c r="Q9" s="55"/>
      <c r="R9" s="25"/>
      <c r="S9" s="53"/>
    </row>
    <row r="10" spans="1:20" x14ac:dyDescent="0.2">
      <c r="A10" s="27" t="s">
        <v>90</v>
      </c>
      <c r="B10" s="18"/>
      <c r="C10" s="17"/>
      <c r="D10" s="26"/>
      <c r="E10" s="25"/>
      <c r="F10" s="17"/>
      <c r="H10" s="17"/>
      <c r="I10" s="26"/>
      <c r="J10" s="25"/>
      <c r="K10" s="17"/>
      <c r="L10" s="26"/>
      <c r="M10" s="25"/>
      <c r="N10" s="17"/>
      <c r="P10" s="17"/>
      <c r="Q10" s="26"/>
      <c r="R10" s="25"/>
      <c r="S10" s="17"/>
    </row>
    <row r="11" spans="1:20" x14ac:dyDescent="0.2">
      <c r="A11" s="39" t="s">
        <v>89</v>
      </c>
      <c r="B11" s="18"/>
      <c r="C11" s="17"/>
      <c r="D11" s="26"/>
      <c r="E11" s="25"/>
      <c r="F11" s="34">
        <v>0</v>
      </c>
      <c r="H11" s="17"/>
      <c r="I11" s="26"/>
      <c r="J11" s="25"/>
      <c r="K11" s="34">
        <v>0</v>
      </c>
      <c r="L11" s="26"/>
      <c r="M11" s="25"/>
      <c r="N11" s="34">
        <v>0</v>
      </c>
      <c r="P11" s="17"/>
      <c r="Q11" s="26"/>
      <c r="R11" s="25"/>
      <c r="S11" s="34">
        <v>0</v>
      </c>
      <c r="T11" s="17"/>
    </row>
    <row r="12" spans="1:20" x14ac:dyDescent="0.2">
      <c r="A12" s="39" t="s">
        <v>88</v>
      </c>
      <c r="B12" s="18"/>
      <c r="C12" s="17"/>
      <c r="D12" s="26"/>
      <c r="E12" s="25"/>
      <c r="F12" s="34">
        <v>2000</v>
      </c>
      <c r="H12" s="17"/>
      <c r="I12" s="26"/>
      <c r="J12" s="25"/>
      <c r="K12" s="34">
        <v>3000</v>
      </c>
      <c r="L12" s="26"/>
      <c r="M12" s="25"/>
      <c r="N12" s="34">
        <v>2000</v>
      </c>
      <c r="P12" s="17"/>
      <c r="Q12" s="26"/>
      <c r="R12" s="25"/>
      <c r="S12" s="34">
        <v>3000</v>
      </c>
      <c r="T12" s="17"/>
    </row>
    <row r="13" spans="1:20" x14ac:dyDescent="0.2">
      <c r="A13" s="39" t="s">
        <v>87</v>
      </c>
      <c r="B13" s="18"/>
      <c r="C13" s="17"/>
      <c r="D13" s="26"/>
      <c r="E13" s="53"/>
      <c r="F13" s="34">
        <v>0</v>
      </c>
      <c r="H13" s="17"/>
      <c r="I13" s="26"/>
      <c r="J13" s="53"/>
      <c r="K13" s="34">
        <v>0</v>
      </c>
      <c r="L13" s="26"/>
      <c r="M13" s="53"/>
      <c r="N13" s="34">
        <v>0</v>
      </c>
      <c r="P13" s="17"/>
      <c r="Q13" s="26"/>
      <c r="R13" s="53"/>
      <c r="S13" s="34">
        <v>0</v>
      </c>
      <c r="T13" s="17"/>
    </row>
    <row r="14" spans="1:20" x14ac:dyDescent="0.2">
      <c r="A14" s="39" t="s">
        <v>150</v>
      </c>
      <c r="B14" s="18"/>
      <c r="C14" s="17"/>
      <c r="D14" s="26"/>
      <c r="E14" s="53"/>
      <c r="F14" s="34">
        <f>200*3</f>
        <v>600</v>
      </c>
      <c r="H14" s="17"/>
      <c r="I14" s="26"/>
      <c r="J14" s="53"/>
      <c r="K14" s="34">
        <f>200*3</f>
        <v>600</v>
      </c>
      <c r="L14" s="26"/>
      <c r="M14" s="53"/>
      <c r="N14" s="34">
        <f>200*3</f>
        <v>600</v>
      </c>
      <c r="P14" s="17"/>
      <c r="Q14" s="26"/>
      <c r="R14" s="53"/>
      <c r="S14" s="34">
        <f>200*3</f>
        <v>600</v>
      </c>
      <c r="T14" s="17"/>
    </row>
    <row r="15" spans="1:20" x14ac:dyDescent="0.2">
      <c r="A15" s="39" t="s">
        <v>85</v>
      </c>
      <c r="B15" s="18"/>
      <c r="C15" s="17"/>
      <c r="D15" s="26"/>
      <c r="E15" s="25"/>
      <c r="F15" s="34">
        <v>300</v>
      </c>
      <c r="H15" s="17"/>
      <c r="I15" s="26"/>
      <c r="J15" s="25"/>
      <c r="K15" s="34">
        <v>300</v>
      </c>
      <c r="L15" s="26"/>
      <c r="M15" s="25"/>
      <c r="N15" s="34">
        <v>300</v>
      </c>
      <c r="P15" s="17"/>
      <c r="Q15" s="26"/>
      <c r="R15" s="25"/>
      <c r="S15" s="34">
        <v>300</v>
      </c>
      <c r="T15" s="17"/>
    </row>
    <row r="16" spans="1:20" x14ac:dyDescent="0.2">
      <c r="A16" s="39" t="s">
        <v>84</v>
      </c>
      <c r="B16" s="18"/>
      <c r="C16" s="17"/>
      <c r="D16" s="26"/>
      <c r="E16" s="25"/>
      <c r="F16" s="34">
        <v>1000</v>
      </c>
      <c r="H16" s="17"/>
      <c r="I16" s="26"/>
      <c r="J16" s="25"/>
      <c r="K16" s="34">
        <v>1000</v>
      </c>
      <c r="L16" s="26"/>
      <c r="M16" s="25"/>
      <c r="N16" s="34">
        <v>1000</v>
      </c>
      <c r="P16" s="17"/>
      <c r="Q16" s="26"/>
      <c r="R16" s="25"/>
      <c r="S16" s="34">
        <v>1000</v>
      </c>
      <c r="T16" s="17"/>
    </row>
    <row r="17" spans="1:20" x14ac:dyDescent="0.2">
      <c r="A17" s="39" t="s">
        <v>83</v>
      </c>
      <c r="B17" s="18"/>
      <c r="C17" s="17"/>
      <c r="D17" s="26"/>
      <c r="E17" s="25"/>
      <c r="F17" s="34">
        <v>0</v>
      </c>
      <c r="H17" s="17"/>
      <c r="I17" s="26"/>
      <c r="J17" s="25"/>
      <c r="K17" s="34">
        <v>0</v>
      </c>
      <c r="L17" s="26"/>
      <c r="M17" s="25"/>
      <c r="N17" s="34">
        <v>0</v>
      </c>
      <c r="P17" s="17"/>
      <c r="Q17" s="26"/>
      <c r="R17" s="25"/>
      <c r="S17" s="34">
        <v>0</v>
      </c>
      <c r="T17" s="17"/>
    </row>
    <row r="18" spans="1:20" x14ac:dyDescent="0.2">
      <c r="A18" s="39" t="s">
        <v>82</v>
      </c>
      <c r="B18" s="18"/>
      <c r="C18" s="17"/>
      <c r="D18" s="26"/>
      <c r="E18" s="25"/>
      <c r="F18" s="34">
        <v>0</v>
      </c>
      <c r="H18" s="17"/>
      <c r="I18" s="26"/>
      <c r="J18" s="25"/>
      <c r="K18" s="34">
        <v>0</v>
      </c>
      <c r="L18" s="26"/>
      <c r="M18" s="25"/>
      <c r="N18" s="34">
        <v>0</v>
      </c>
      <c r="P18" s="17"/>
      <c r="Q18" s="26"/>
      <c r="R18" s="25"/>
      <c r="S18" s="34">
        <v>0</v>
      </c>
      <c r="T18" s="17"/>
    </row>
    <row r="19" spans="1:20" ht="15" hidden="1" x14ac:dyDescent="0.25">
      <c r="A19" s="39" t="s">
        <v>81</v>
      </c>
      <c r="B19" s="18"/>
      <c r="C19" s="17">
        <v>315</v>
      </c>
      <c r="D19" s="26"/>
      <c r="E19" s="25"/>
      <c r="F19" s="41" t="s">
        <v>64</v>
      </c>
      <c r="H19" s="17"/>
      <c r="I19" s="26"/>
      <c r="J19" s="25"/>
      <c r="K19" s="41" t="s">
        <v>64</v>
      </c>
      <c r="L19" s="26"/>
      <c r="M19" s="25"/>
      <c r="N19" s="41" t="s">
        <v>64</v>
      </c>
      <c r="P19" s="17"/>
      <c r="Q19" s="26"/>
      <c r="R19" s="25"/>
      <c r="S19" s="41" t="s">
        <v>64</v>
      </c>
      <c r="T19" s="17"/>
    </row>
    <row r="20" spans="1:20" ht="15" hidden="1" x14ac:dyDescent="0.25">
      <c r="A20" s="39" t="s">
        <v>80</v>
      </c>
      <c r="B20" s="18"/>
      <c r="C20" s="17">
        <v>1500</v>
      </c>
      <c r="D20" s="26"/>
      <c r="E20" s="25"/>
      <c r="F20" s="41" t="s">
        <v>64</v>
      </c>
      <c r="H20" s="17"/>
      <c r="I20" s="26"/>
      <c r="J20" s="25"/>
      <c r="K20" s="41" t="s">
        <v>64</v>
      </c>
      <c r="L20" s="26"/>
      <c r="M20" s="25"/>
      <c r="N20" s="41" t="s">
        <v>64</v>
      </c>
      <c r="P20" s="17"/>
      <c r="Q20" s="26"/>
      <c r="R20" s="25"/>
      <c r="S20" s="41" t="s">
        <v>64</v>
      </c>
      <c r="T20" s="17"/>
    </row>
    <row r="21" spans="1:20" x14ac:dyDescent="0.2">
      <c r="A21" s="83" t="s">
        <v>149</v>
      </c>
      <c r="B21" s="18"/>
      <c r="C21" s="17"/>
      <c r="D21" s="26"/>
      <c r="E21" s="53"/>
      <c r="F21" s="34">
        <v>1500</v>
      </c>
      <c r="H21" s="17"/>
      <c r="I21" s="26"/>
      <c r="J21" s="53"/>
      <c r="K21" s="34">
        <v>2330</v>
      </c>
      <c r="L21" s="26"/>
      <c r="M21" s="53"/>
      <c r="N21" s="34">
        <v>1500</v>
      </c>
      <c r="P21" s="17"/>
      <c r="Q21" s="26"/>
      <c r="R21" s="53"/>
      <c r="S21" s="34">
        <v>2330</v>
      </c>
      <c r="T21" s="17"/>
    </row>
    <row r="22" spans="1:20" x14ac:dyDescent="0.2">
      <c r="A22" s="83" t="s">
        <v>148</v>
      </c>
      <c r="B22" s="18"/>
      <c r="C22" s="17"/>
      <c r="D22" s="26"/>
      <c r="E22" s="53"/>
      <c r="F22" s="34">
        <v>1050</v>
      </c>
      <c r="H22" s="17"/>
      <c r="I22" s="26"/>
      <c r="J22" s="53"/>
      <c r="K22" s="34">
        <v>1050</v>
      </c>
      <c r="L22" s="26"/>
      <c r="M22" s="53"/>
      <c r="N22" s="34">
        <v>1050</v>
      </c>
      <c r="P22" s="17"/>
      <c r="Q22" s="26"/>
      <c r="R22" s="53"/>
      <c r="S22" s="34">
        <v>1050</v>
      </c>
      <c r="T22" s="17"/>
    </row>
    <row r="23" spans="1:20" x14ac:dyDescent="0.2">
      <c r="A23" s="83" t="s">
        <v>77</v>
      </c>
      <c r="B23" s="18"/>
      <c r="C23" s="17"/>
      <c r="D23" s="26"/>
      <c r="E23" s="25"/>
      <c r="F23" s="34">
        <v>0</v>
      </c>
      <c r="H23" s="17"/>
      <c r="I23" s="26"/>
      <c r="J23" s="25"/>
      <c r="K23" s="34">
        <v>0</v>
      </c>
      <c r="L23" s="26"/>
      <c r="M23" s="25"/>
      <c r="N23" s="34">
        <v>0</v>
      </c>
      <c r="P23" s="17"/>
      <c r="Q23" s="26"/>
      <c r="R23" s="25"/>
      <c r="S23" s="34">
        <v>0</v>
      </c>
      <c r="T23" s="17"/>
    </row>
    <row r="24" spans="1:20" x14ac:dyDescent="0.2">
      <c r="A24" s="83" t="s">
        <v>76</v>
      </c>
      <c r="B24" s="18"/>
      <c r="C24" s="17"/>
      <c r="D24" s="26"/>
      <c r="E24" s="25"/>
      <c r="F24" s="34">
        <v>0</v>
      </c>
      <c r="H24" s="17"/>
      <c r="I24" s="26"/>
      <c r="J24" s="25"/>
      <c r="K24" s="34">
        <v>0</v>
      </c>
      <c r="L24" s="26"/>
      <c r="M24" s="25"/>
      <c r="N24" s="34">
        <v>0</v>
      </c>
      <c r="P24" s="17"/>
      <c r="Q24" s="26"/>
      <c r="R24" s="25"/>
      <c r="S24" s="34">
        <v>0</v>
      </c>
      <c r="T24" s="17"/>
    </row>
    <row r="25" spans="1:20" ht="15" x14ac:dyDescent="0.35">
      <c r="A25" s="39" t="s">
        <v>75</v>
      </c>
      <c r="B25" s="18"/>
      <c r="C25" s="31"/>
      <c r="D25" s="30"/>
      <c r="E25" s="25"/>
      <c r="F25" s="28">
        <v>0</v>
      </c>
      <c r="H25" s="17"/>
      <c r="I25" s="30"/>
      <c r="J25" s="25"/>
      <c r="K25" s="28">
        <v>0</v>
      </c>
      <c r="L25" s="30"/>
      <c r="M25" s="25"/>
      <c r="N25" s="28">
        <v>0</v>
      </c>
      <c r="P25" s="17"/>
      <c r="Q25" s="30"/>
      <c r="R25" s="25"/>
      <c r="S25" s="28">
        <v>0</v>
      </c>
      <c r="T25" s="17"/>
    </row>
    <row r="26" spans="1:20" ht="18" customHeight="1" x14ac:dyDescent="0.2">
      <c r="A26" s="24" t="s">
        <v>74</v>
      </c>
      <c r="B26" s="23"/>
      <c r="C26" s="20">
        <f>SUM(C11:C25)</f>
        <v>1815</v>
      </c>
      <c r="D26" s="22"/>
      <c r="E26" s="21"/>
      <c r="F26" s="20">
        <f>SUM(F11:F25)</f>
        <v>6450</v>
      </c>
      <c r="H26" s="17"/>
      <c r="I26" s="22"/>
      <c r="J26" s="21"/>
      <c r="K26" s="20">
        <f>SUM(K11:K25)</f>
        <v>8280</v>
      </c>
      <c r="L26" s="22"/>
      <c r="M26" s="21"/>
      <c r="N26" s="20">
        <f>SUM(N11:N25)</f>
        <v>6450</v>
      </c>
      <c r="P26" s="17"/>
      <c r="Q26" s="22"/>
      <c r="R26" s="21"/>
      <c r="S26" s="20">
        <f>SUM(S11:S25)</f>
        <v>8280</v>
      </c>
      <c r="T26" s="17"/>
    </row>
    <row r="27" spans="1:20" ht="18.75" customHeight="1" x14ac:dyDescent="0.2">
      <c r="A27" s="27" t="s">
        <v>73</v>
      </c>
      <c r="B27" s="18"/>
      <c r="C27" s="17"/>
      <c r="D27" s="26"/>
      <c r="E27" s="25"/>
      <c r="F27" s="17"/>
      <c r="H27" s="17"/>
      <c r="I27" s="26"/>
      <c r="J27" s="25"/>
      <c r="K27" s="17"/>
      <c r="L27" s="26"/>
      <c r="M27" s="25"/>
      <c r="N27" s="17"/>
      <c r="P27" s="17"/>
      <c r="Q27" s="26"/>
      <c r="R27" s="25"/>
      <c r="S27" s="17"/>
      <c r="T27" s="17"/>
    </row>
    <row r="28" spans="1:20" ht="18.75" hidden="1" customHeight="1" x14ac:dyDescent="0.25">
      <c r="A28" s="39" t="s">
        <v>72</v>
      </c>
      <c r="B28" s="18"/>
      <c r="C28" s="17">
        <v>0</v>
      </c>
      <c r="D28" s="26"/>
      <c r="E28" s="52"/>
      <c r="F28" s="41" t="s">
        <v>64</v>
      </c>
      <c r="H28" s="17"/>
      <c r="I28" s="26"/>
      <c r="J28" s="52"/>
      <c r="K28" s="41" t="s">
        <v>64</v>
      </c>
      <c r="L28" s="26"/>
      <c r="M28" s="52"/>
      <c r="N28" s="41" t="s">
        <v>64</v>
      </c>
      <c r="P28" s="17"/>
      <c r="Q28" s="26"/>
      <c r="R28" s="52"/>
      <c r="S28" s="41" t="s">
        <v>64</v>
      </c>
      <c r="T28" s="17"/>
    </row>
    <row r="29" spans="1:20" ht="15" hidden="1" x14ac:dyDescent="0.25">
      <c r="A29" s="39" t="s">
        <v>71</v>
      </c>
      <c r="B29" s="18"/>
      <c r="C29" s="17">
        <v>0</v>
      </c>
      <c r="D29" s="26"/>
      <c r="E29" s="52"/>
      <c r="F29" s="41" t="s">
        <v>64</v>
      </c>
      <c r="H29" s="17"/>
      <c r="I29" s="26"/>
      <c r="J29" s="52"/>
      <c r="K29" s="41" t="s">
        <v>64</v>
      </c>
      <c r="L29" s="26"/>
      <c r="M29" s="52"/>
      <c r="N29" s="41" t="s">
        <v>64</v>
      </c>
      <c r="P29" s="17"/>
      <c r="Q29" s="26"/>
      <c r="R29" s="52"/>
      <c r="S29" s="41" t="s">
        <v>64</v>
      </c>
      <c r="T29" s="17"/>
    </row>
    <row r="30" spans="1:20" ht="15" hidden="1" x14ac:dyDescent="0.25">
      <c r="A30" s="39" t="s">
        <v>70</v>
      </c>
      <c r="B30" s="18"/>
      <c r="C30" s="17">
        <v>0</v>
      </c>
      <c r="D30" s="26"/>
      <c r="E30" s="52"/>
      <c r="F30" s="41" t="s">
        <v>64</v>
      </c>
      <c r="H30" s="17"/>
      <c r="I30" s="26"/>
      <c r="J30" s="52"/>
      <c r="K30" s="41" t="s">
        <v>64</v>
      </c>
      <c r="L30" s="26"/>
      <c r="M30" s="52"/>
      <c r="N30" s="41" t="s">
        <v>64</v>
      </c>
      <c r="P30" s="17"/>
      <c r="Q30" s="26"/>
      <c r="R30" s="52"/>
      <c r="S30" s="41" t="s">
        <v>64</v>
      </c>
      <c r="T30" s="17"/>
    </row>
    <row r="31" spans="1:20" ht="15" hidden="1" x14ac:dyDescent="0.25">
      <c r="A31" s="39" t="s">
        <v>69</v>
      </c>
      <c r="B31" s="18"/>
      <c r="C31" s="17">
        <v>0</v>
      </c>
      <c r="D31" s="26"/>
      <c r="E31" s="52"/>
      <c r="F31" s="41" t="s">
        <v>64</v>
      </c>
      <c r="H31" s="17"/>
      <c r="I31" s="26"/>
      <c r="J31" s="52"/>
      <c r="K31" s="41" t="s">
        <v>64</v>
      </c>
      <c r="L31" s="26"/>
      <c r="M31" s="52"/>
      <c r="N31" s="41" t="s">
        <v>64</v>
      </c>
      <c r="P31" s="17"/>
      <c r="Q31" s="26"/>
      <c r="R31" s="52"/>
      <c r="S31" s="41" t="s">
        <v>64</v>
      </c>
      <c r="T31" s="17"/>
    </row>
    <row r="32" spans="1:20" ht="15" hidden="1" x14ac:dyDescent="0.25">
      <c r="A32" s="39" t="s">
        <v>68</v>
      </c>
      <c r="B32" s="18"/>
      <c r="C32" s="17">
        <v>0</v>
      </c>
      <c r="D32" s="26"/>
      <c r="E32" s="52"/>
      <c r="F32" s="41" t="s">
        <v>64</v>
      </c>
      <c r="H32" s="17"/>
      <c r="I32" s="26"/>
      <c r="J32" s="52"/>
      <c r="K32" s="41" t="s">
        <v>64</v>
      </c>
      <c r="L32" s="26"/>
      <c r="M32" s="52"/>
      <c r="N32" s="41" t="s">
        <v>64</v>
      </c>
      <c r="P32" s="17"/>
      <c r="Q32" s="26"/>
      <c r="R32" s="52"/>
      <c r="S32" s="41" t="s">
        <v>64</v>
      </c>
      <c r="T32" s="17"/>
    </row>
    <row r="33" spans="1:21" ht="15" hidden="1" x14ac:dyDescent="0.25">
      <c r="A33" s="39" t="s">
        <v>67</v>
      </c>
      <c r="B33" s="18"/>
      <c r="C33" s="17">
        <v>0</v>
      </c>
      <c r="D33" s="26"/>
      <c r="E33" s="52"/>
      <c r="F33" s="41" t="s">
        <v>64</v>
      </c>
      <c r="H33" s="17"/>
      <c r="I33" s="26"/>
      <c r="J33" s="52"/>
      <c r="K33" s="41" t="s">
        <v>64</v>
      </c>
      <c r="L33" s="26"/>
      <c r="M33" s="52"/>
      <c r="N33" s="41" t="s">
        <v>64</v>
      </c>
      <c r="P33" s="17"/>
      <c r="Q33" s="26"/>
      <c r="R33" s="52"/>
      <c r="S33" s="41" t="s">
        <v>64</v>
      </c>
      <c r="T33" s="17"/>
    </row>
    <row r="34" spans="1:21" ht="15" hidden="1" x14ac:dyDescent="0.25">
      <c r="A34" s="39" t="s">
        <v>66</v>
      </c>
      <c r="B34" s="18"/>
      <c r="C34" s="17">
        <v>0</v>
      </c>
      <c r="D34" s="26"/>
      <c r="E34" s="52"/>
      <c r="F34" s="41" t="s">
        <v>64</v>
      </c>
      <c r="H34" s="17"/>
      <c r="I34" s="26"/>
      <c r="J34" s="52"/>
      <c r="K34" s="41" t="s">
        <v>64</v>
      </c>
      <c r="L34" s="26"/>
      <c r="M34" s="52"/>
      <c r="N34" s="41" t="s">
        <v>64</v>
      </c>
      <c r="P34" s="17"/>
      <c r="Q34" s="26"/>
      <c r="R34" s="52"/>
      <c r="S34" s="41" t="s">
        <v>64</v>
      </c>
      <c r="T34" s="17"/>
    </row>
    <row r="35" spans="1:21" ht="15" hidden="1" x14ac:dyDescent="0.25">
      <c r="A35" s="39" t="s">
        <v>65</v>
      </c>
      <c r="B35" s="18"/>
      <c r="C35" s="17">
        <v>0</v>
      </c>
      <c r="D35" s="26"/>
      <c r="E35" s="52"/>
      <c r="F35" s="41" t="s">
        <v>64</v>
      </c>
      <c r="H35" s="17"/>
      <c r="I35" s="26"/>
      <c r="J35" s="52"/>
      <c r="K35" s="41" t="s">
        <v>64</v>
      </c>
      <c r="L35" s="26"/>
      <c r="M35" s="52"/>
      <c r="N35" s="41" t="s">
        <v>64</v>
      </c>
      <c r="P35" s="17"/>
      <c r="Q35" s="26"/>
      <c r="R35" s="52"/>
      <c r="S35" s="41" t="s">
        <v>64</v>
      </c>
      <c r="T35" s="17"/>
    </row>
    <row r="36" spans="1:21" x14ac:dyDescent="0.2">
      <c r="A36" s="39" t="s">
        <v>147</v>
      </c>
      <c r="B36" s="18"/>
      <c r="C36" s="17">
        <v>0</v>
      </c>
      <c r="D36" s="51">
        <v>30</v>
      </c>
      <c r="E36" s="47">
        <f>+F7+F8</f>
        <v>130</v>
      </c>
      <c r="F36" s="17">
        <f t="shared" ref="F36:F45" si="0">+E36*D36</f>
        <v>3900</v>
      </c>
      <c r="H36" s="17"/>
      <c r="I36" s="51">
        <v>30</v>
      </c>
      <c r="J36" s="47">
        <f>+K7+K8</f>
        <v>235</v>
      </c>
      <c r="K36" s="17">
        <f t="shared" ref="K36:K45" si="1">+J36*I36</f>
        <v>7050</v>
      </c>
      <c r="L36" s="51">
        <f>+D36+$T36</f>
        <v>5</v>
      </c>
      <c r="M36" s="47">
        <f>+N7+N8</f>
        <v>130</v>
      </c>
      <c r="N36" s="17">
        <f t="shared" ref="N36:N45" si="2">+M36*L36</f>
        <v>650</v>
      </c>
      <c r="P36" s="17"/>
      <c r="Q36" s="51">
        <f>+I36+$T36</f>
        <v>5</v>
      </c>
      <c r="R36" s="47">
        <f>+S7+S8</f>
        <v>235</v>
      </c>
      <c r="S36" s="17">
        <f t="shared" ref="S36:S45" si="3">+R36*Q36</f>
        <v>1175</v>
      </c>
      <c r="T36" s="17">
        <v>-25</v>
      </c>
      <c r="U36" s="15" t="s">
        <v>157</v>
      </c>
    </row>
    <row r="37" spans="1:21" x14ac:dyDescent="0.2">
      <c r="A37" s="39" t="s">
        <v>62</v>
      </c>
      <c r="B37" s="18"/>
      <c r="C37" s="17">
        <v>0</v>
      </c>
      <c r="D37" s="51">
        <v>0</v>
      </c>
      <c r="E37" s="47">
        <f>+F6</f>
        <v>15</v>
      </c>
      <c r="F37" s="17">
        <f t="shared" si="0"/>
        <v>0</v>
      </c>
      <c r="H37" s="17"/>
      <c r="I37" s="51">
        <v>0</v>
      </c>
      <c r="J37" s="47">
        <f>+K6</f>
        <v>30</v>
      </c>
      <c r="K37" s="17">
        <f t="shared" si="1"/>
        <v>0</v>
      </c>
      <c r="L37" s="51">
        <v>0</v>
      </c>
      <c r="M37" s="47">
        <f>+N6</f>
        <v>15</v>
      </c>
      <c r="N37" s="17">
        <f t="shared" si="2"/>
        <v>0</v>
      </c>
      <c r="P37" s="17"/>
      <c r="Q37" s="51">
        <v>0</v>
      </c>
      <c r="R37" s="47">
        <f>+S6</f>
        <v>30</v>
      </c>
      <c r="S37" s="17">
        <f t="shared" si="3"/>
        <v>0</v>
      </c>
      <c r="T37" s="17"/>
    </row>
    <row r="38" spans="1:21" x14ac:dyDescent="0.2">
      <c r="A38" s="39" t="s">
        <v>61</v>
      </c>
      <c r="B38" s="18"/>
      <c r="C38" s="17">
        <v>0</v>
      </c>
      <c r="D38" s="51">
        <v>0</v>
      </c>
      <c r="E38" s="47">
        <f>+F6*2</f>
        <v>30</v>
      </c>
      <c r="F38" s="17">
        <f t="shared" si="0"/>
        <v>0</v>
      </c>
      <c r="H38" s="17"/>
      <c r="I38" s="51">
        <v>0</v>
      </c>
      <c r="J38" s="47">
        <f>+K6*2</f>
        <v>60</v>
      </c>
      <c r="K38" s="17">
        <f t="shared" si="1"/>
        <v>0</v>
      </c>
      <c r="L38" s="51">
        <v>0</v>
      </c>
      <c r="M38" s="47">
        <f>+N6*2</f>
        <v>30</v>
      </c>
      <c r="N38" s="17">
        <f t="shared" si="2"/>
        <v>0</v>
      </c>
      <c r="P38" s="17"/>
      <c r="Q38" s="51">
        <v>0</v>
      </c>
      <c r="R38" s="47">
        <f>+S6*2</f>
        <v>60</v>
      </c>
      <c r="S38" s="17">
        <f t="shared" si="3"/>
        <v>0</v>
      </c>
      <c r="T38" s="17"/>
    </row>
    <row r="39" spans="1:21" x14ac:dyDescent="0.2">
      <c r="A39" s="39" t="s">
        <v>146</v>
      </c>
      <c r="B39" s="18"/>
      <c r="C39" s="17">
        <v>0</v>
      </c>
      <c r="D39" s="51">
        <v>21</v>
      </c>
      <c r="E39" s="47">
        <f>+F7+F8</f>
        <v>130</v>
      </c>
      <c r="F39" s="17">
        <f t="shared" si="0"/>
        <v>2730</v>
      </c>
      <c r="H39" s="17"/>
      <c r="I39" s="51">
        <v>21</v>
      </c>
      <c r="J39" s="47">
        <f>+K7+K8</f>
        <v>235</v>
      </c>
      <c r="K39" s="17">
        <f t="shared" si="1"/>
        <v>4935</v>
      </c>
      <c r="L39" s="51">
        <v>21</v>
      </c>
      <c r="M39" s="47">
        <f>+N7+N8</f>
        <v>130</v>
      </c>
      <c r="N39" s="17">
        <f t="shared" si="2"/>
        <v>2730</v>
      </c>
      <c r="P39" s="17"/>
      <c r="Q39" s="51">
        <v>21</v>
      </c>
      <c r="R39" s="47">
        <f>+S7+S8</f>
        <v>235</v>
      </c>
      <c r="S39" s="17">
        <f t="shared" si="3"/>
        <v>4935</v>
      </c>
      <c r="T39" s="17"/>
    </row>
    <row r="40" spans="1:21" ht="12.75" customHeight="1" x14ac:dyDescent="0.2">
      <c r="A40" s="39" t="s">
        <v>145</v>
      </c>
      <c r="B40" s="18"/>
      <c r="C40" s="50">
        <v>0</v>
      </c>
      <c r="D40" s="49">
        <v>25</v>
      </c>
      <c r="E40" s="47">
        <f>+F7+F8</f>
        <v>130</v>
      </c>
      <c r="F40" s="17">
        <f t="shared" si="0"/>
        <v>3250</v>
      </c>
      <c r="H40" s="17"/>
      <c r="I40" s="49">
        <v>25</v>
      </c>
      <c r="J40" s="47">
        <f>+K7+K8</f>
        <v>235</v>
      </c>
      <c r="K40" s="17">
        <f t="shared" si="1"/>
        <v>5875</v>
      </c>
      <c r="L40" s="49">
        <v>25</v>
      </c>
      <c r="M40" s="47">
        <f>+N7+N8</f>
        <v>130</v>
      </c>
      <c r="N40" s="17">
        <f t="shared" si="2"/>
        <v>3250</v>
      </c>
      <c r="P40" s="17"/>
      <c r="Q40" s="49">
        <v>25</v>
      </c>
      <c r="R40" s="47">
        <f>+S7+S8</f>
        <v>235</v>
      </c>
      <c r="S40" s="17">
        <f t="shared" si="3"/>
        <v>5875</v>
      </c>
      <c r="T40" s="17"/>
    </row>
    <row r="41" spans="1:21" x14ac:dyDescent="0.2">
      <c r="A41" s="39" t="s">
        <v>58</v>
      </c>
      <c r="B41" s="18"/>
      <c r="C41" s="17">
        <v>0</v>
      </c>
      <c r="D41" s="51">
        <v>5</v>
      </c>
      <c r="E41" s="47">
        <f>+F7+F8</f>
        <v>130</v>
      </c>
      <c r="F41" s="17">
        <f t="shared" si="0"/>
        <v>650</v>
      </c>
      <c r="H41" s="17"/>
      <c r="I41" s="51">
        <v>5</v>
      </c>
      <c r="J41" s="47">
        <f>+K7+K8</f>
        <v>235</v>
      </c>
      <c r="K41" s="17">
        <f t="shared" si="1"/>
        <v>1175</v>
      </c>
      <c r="L41" s="51">
        <v>5</v>
      </c>
      <c r="M41" s="47">
        <f>+N6*3</f>
        <v>45</v>
      </c>
      <c r="N41" s="17">
        <f t="shared" si="2"/>
        <v>225</v>
      </c>
      <c r="P41" s="17"/>
      <c r="Q41" s="51">
        <v>5</v>
      </c>
      <c r="R41" s="47">
        <f>+S6*3</f>
        <v>90</v>
      </c>
      <c r="S41" s="17">
        <f t="shared" si="3"/>
        <v>450</v>
      </c>
      <c r="T41" s="17"/>
      <c r="U41" s="15" t="s">
        <v>155</v>
      </c>
    </row>
    <row r="42" spans="1:21" x14ac:dyDescent="0.2">
      <c r="A42" s="83" t="s">
        <v>156</v>
      </c>
      <c r="B42" s="18"/>
      <c r="C42" s="17">
        <v>0</v>
      </c>
      <c r="D42" s="51">
        <v>5</v>
      </c>
      <c r="E42" s="47">
        <f>+F7+F8</f>
        <v>130</v>
      </c>
      <c r="F42" s="17">
        <f t="shared" si="0"/>
        <v>650</v>
      </c>
      <c r="H42" s="17"/>
      <c r="I42" s="51">
        <v>5</v>
      </c>
      <c r="J42" s="47">
        <f>+K7+K8</f>
        <v>235</v>
      </c>
      <c r="K42" s="17">
        <f t="shared" si="1"/>
        <v>1175</v>
      </c>
      <c r="L42" s="51">
        <f>+D42+$T42</f>
        <v>0</v>
      </c>
      <c r="M42" s="47">
        <f>+N7+N8</f>
        <v>130</v>
      </c>
      <c r="N42" s="17">
        <f t="shared" si="2"/>
        <v>0</v>
      </c>
      <c r="P42" s="17"/>
      <c r="Q42" s="51">
        <f>+I42+$T42</f>
        <v>0</v>
      </c>
      <c r="R42" s="47">
        <f>+S7+S8</f>
        <v>235</v>
      </c>
      <c r="S42" s="17">
        <f t="shared" si="3"/>
        <v>0</v>
      </c>
      <c r="T42" s="17">
        <v>-5</v>
      </c>
      <c r="U42" s="15" t="s">
        <v>154</v>
      </c>
    </row>
    <row r="43" spans="1:21" x14ac:dyDescent="0.2">
      <c r="A43" s="83" t="s">
        <v>113</v>
      </c>
      <c r="B43" s="18"/>
      <c r="C43" s="17">
        <v>0</v>
      </c>
      <c r="D43" s="51">
        <v>0</v>
      </c>
      <c r="E43" s="47">
        <f>+F6</f>
        <v>15</v>
      </c>
      <c r="F43" s="17">
        <f t="shared" si="0"/>
        <v>0</v>
      </c>
      <c r="H43" s="17"/>
      <c r="I43" s="51">
        <v>0</v>
      </c>
      <c r="J43" s="47">
        <f>+K6</f>
        <v>30</v>
      </c>
      <c r="K43" s="17">
        <f t="shared" si="1"/>
        <v>0</v>
      </c>
      <c r="L43" s="51">
        <v>0</v>
      </c>
      <c r="M43" s="47">
        <f>+N6</f>
        <v>15</v>
      </c>
      <c r="N43" s="17">
        <f t="shared" si="2"/>
        <v>0</v>
      </c>
      <c r="P43" s="17"/>
      <c r="Q43" s="51">
        <v>0</v>
      </c>
      <c r="R43" s="47">
        <f>+S6</f>
        <v>30</v>
      </c>
      <c r="S43" s="17">
        <f t="shared" si="3"/>
        <v>0</v>
      </c>
      <c r="T43" s="17"/>
    </row>
    <row r="44" spans="1:21" ht="12.75" customHeight="1" x14ac:dyDescent="0.2">
      <c r="A44" s="83" t="s">
        <v>57</v>
      </c>
      <c r="B44" s="18"/>
      <c r="C44" s="50">
        <v>0</v>
      </c>
      <c r="D44" s="49">
        <v>0</v>
      </c>
      <c r="E44" s="47">
        <f>+F6</f>
        <v>15</v>
      </c>
      <c r="F44" s="17">
        <f t="shared" si="0"/>
        <v>0</v>
      </c>
      <c r="H44" s="17"/>
      <c r="I44" s="49">
        <v>0</v>
      </c>
      <c r="J44" s="47">
        <f>+K6</f>
        <v>30</v>
      </c>
      <c r="K44" s="17">
        <f t="shared" si="1"/>
        <v>0</v>
      </c>
      <c r="L44" s="49">
        <v>0</v>
      </c>
      <c r="M44" s="47">
        <f>+N6</f>
        <v>15</v>
      </c>
      <c r="N44" s="17">
        <f t="shared" si="2"/>
        <v>0</v>
      </c>
      <c r="P44" s="17"/>
      <c r="Q44" s="49">
        <v>0</v>
      </c>
      <c r="R44" s="47">
        <f>+S6</f>
        <v>30</v>
      </c>
      <c r="S44" s="17">
        <f t="shared" si="3"/>
        <v>0</v>
      </c>
      <c r="T44" s="17"/>
    </row>
    <row r="45" spans="1:21" ht="12.75" customHeight="1" x14ac:dyDescent="0.35">
      <c r="A45" s="83" t="s">
        <v>56</v>
      </c>
      <c r="B45" s="18"/>
      <c r="C45" s="31">
        <v>0</v>
      </c>
      <c r="D45" s="48">
        <v>0</v>
      </c>
      <c r="E45" s="47">
        <f>+F6</f>
        <v>15</v>
      </c>
      <c r="F45" s="31">
        <f t="shared" si="0"/>
        <v>0</v>
      </c>
      <c r="H45" s="17"/>
      <c r="I45" s="48">
        <v>0</v>
      </c>
      <c r="J45" s="47">
        <f>+K6</f>
        <v>30</v>
      </c>
      <c r="K45" s="31">
        <f t="shared" si="1"/>
        <v>0</v>
      </c>
      <c r="L45" s="48">
        <v>0</v>
      </c>
      <c r="M45" s="47">
        <f>+N6</f>
        <v>15</v>
      </c>
      <c r="N45" s="31">
        <f t="shared" si="2"/>
        <v>0</v>
      </c>
      <c r="P45" s="17"/>
      <c r="Q45" s="48">
        <v>0</v>
      </c>
      <c r="R45" s="47">
        <f>+S6</f>
        <v>30</v>
      </c>
      <c r="S45" s="31">
        <f t="shared" si="3"/>
        <v>0</v>
      </c>
      <c r="T45" s="17"/>
    </row>
    <row r="46" spans="1:21" ht="15" customHeight="1" x14ac:dyDescent="0.2">
      <c r="A46" s="27" t="s">
        <v>55</v>
      </c>
      <c r="B46" s="18"/>
      <c r="C46" s="17">
        <f>SUM(C28:C45)</f>
        <v>0</v>
      </c>
      <c r="D46" s="26"/>
      <c r="E46" s="25"/>
      <c r="F46" s="17">
        <f>SUM(F28:F45)</f>
        <v>11180</v>
      </c>
      <c r="H46" s="17"/>
      <c r="I46" s="26"/>
      <c r="J46" s="25"/>
      <c r="K46" s="17">
        <f>SUM(K28:K45)</f>
        <v>20210</v>
      </c>
      <c r="L46" s="26"/>
      <c r="M46" s="25"/>
      <c r="N46" s="17">
        <f>SUM(N28:N45)</f>
        <v>6855</v>
      </c>
      <c r="P46" s="17"/>
      <c r="Q46" s="26"/>
      <c r="R46" s="25"/>
      <c r="S46" s="17">
        <f>SUM(S28:S45)</f>
        <v>12435</v>
      </c>
      <c r="T46" s="17"/>
    </row>
    <row r="47" spans="1:21" ht="15" customHeight="1" thickBot="1" x14ac:dyDescent="0.25">
      <c r="A47" s="46" t="s">
        <v>54</v>
      </c>
      <c r="B47" s="45"/>
      <c r="C47" s="42">
        <f>+C46+C26</f>
        <v>1815</v>
      </c>
      <c r="D47" s="44"/>
      <c r="E47" s="43"/>
      <c r="F47" s="42">
        <f>+F46+F26</f>
        <v>17630</v>
      </c>
      <c r="H47" s="17"/>
      <c r="I47" s="44"/>
      <c r="J47" s="43"/>
      <c r="K47" s="42">
        <f>+K46+K26</f>
        <v>28490</v>
      </c>
      <c r="L47" s="44"/>
      <c r="M47" s="43"/>
      <c r="N47" s="42">
        <f>+N46+N26</f>
        <v>13305</v>
      </c>
      <c r="P47" s="17"/>
      <c r="Q47" s="44"/>
      <c r="R47" s="43"/>
      <c r="S47" s="42">
        <f>+S46+S26</f>
        <v>20715</v>
      </c>
      <c r="T47" s="17"/>
    </row>
    <row r="48" spans="1:21" ht="13.5" hidden="1" thickTop="1" x14ac:dyDescent="0.2">
      <c r="A48" s="27" t="s">
        <v>53</v>
      </c>
      <c r="B48" s="18"/>
      <c r="C48" s="17"/>
      <c r="D48" s="26"/>
      <c r="E48" s="25"/>
      <c r="F48" s="17"/>
      <c r="H48" s="17"/>
      <c r="I48" s="26"/>
      <c r="J48" s="25"/>
      <c r="K48" s="17"/>
      <c r="L48" s="26"/>
      <c r="M48" s="25"/>
      <c r="N48" s="17"/>
      <c r="P48" s="17"/>
      <c r="Q48" s="26"/>
      <c r="R48" s="25"/>
      <c r="S48" s="17"/>
      <c r="T48" s="17"/>
    </row>
    <row r="49" spans="1:20" ht="16.5" hidden="1" customHeight="1" x14ac:dyDescent="0.25">
      <c r="A49" s="83" t="s">
        <v>52</v>
      </c>
      <c r="B49" s="18"/>
      <c r="C49" s="17">
        <v>0</v>
      </c>
      <c r="D49" s="26"/>
      <c r="E49" s="25"/>
      <c r="F49" s="41"/>
      <c r="H49" s="17"/>
      <c r="I49" s="26"/>
      <c r="J49" s="25"/>
      <c r="K49" s="41"/>
      <c r="L49" s="26"/>
      <c r="M49" s="25"/>
      <c r="N49" s="41"/>
      <c r="P49" s="17"/>
      <c r="Q49" s="26"/>
      <c r="R49" s="25"/>
      <c r="S49" s="41"/>
      <c r="T49" s="17"/>
    </row>
    <row r="50" spans="1:20" ht="15.75" hidden="1" thickTop="1" x14ac:dyDescent="0.25">
      <c r="A50" s="83" t="s">
        <v>51</v>
      </c>
      <c r="B50" s="18"/>
      <c r="C50" s="17">
        <v>0</v>
      </c>
      <c r="D50" s="26"/>
      <c r="E50" s="25"/>
      <c r="F50" s="41"/>
      <c r="H50" s="17"/>
      <c r="I50" s="26"/>
      <c r="J50" s="25"/>
      <c r="K50" s="41"/>
      <c r="L50" s="26"/>
      <c r="M50" s="25"/>
      <c r="N50" s="41"/>
      <c r="P50" s="17"/>
      <c r="Q50" s="26"/>
      <c r="R50" s="25"/>
      <c r="S50" s="41"/>
      <c r="T50" s="17"/>
    </row>
    <row r="51" spans="1:20" ht="15.75" hidden="1" thickTop="1" x14ac:dyDescent="0.25">
      <c r="A51" s="83" t="s">
        <v>50</v>
      </c>
      <c r="B51" s="18"/>
      <c r="C51" s="17">
        <v>0</v>
      </c>
      <c r="D51" s="26"/>
      <c r="E51" s="25"/>
      <c r="F51" s="41"/>
      <c r="H51" s="17"/>
      <c r="I51" s="26"/>
      <c r="J51" s="25"/>
      <c r="K51" s="41"/>
      <c r="L51" s="26"/>
      <c r="M51" s="25"/>
      <c r="N51" s="41"/>
      <c r="P51" s="17"/>
      <c r="Q51" s="26"/>
      <c r="R51" s="25"/>
      <c r="S51" s="41"/>
      <c r="T51" s="17"/>
    </row>
    <row r="52" spans="1:20" ht="15.75" hidden="1" thickTop="1" x14ac:dyDescent="0.35">
      <c r="A52" s="83" t="s">
        <v>49</v>
      </c>
      <c r="B52" s="18"/>
      <c r="C52" s="31">
        <v>1500</v>
      </c>
      <c r="D52" s="30"/>
      <c r="E52" s="25"/>
      <c r="F52" s="126"/>
      <c r="H52" s="17"/>
      <c r="I52" s="30"/>
      <c r="J52" s="25"/>
      <c r="K52" s="126"/>
      <c r="L52" s="30"/>
      <c r="M52" s="25"/>
      <c r="N52" s="126"/>
      <c r="P52" s="17"/>
      <c r="Q52" s="30"/>
      <c r="R52" s="25"/>
      <c r="S52" s="126"/>
      <c r="T52" s="17"/>
    </row>
    <row r="53" spans="1:20" ht="18.75" hidden="1" customHeight="1" x14ac:dyDescent="0.2">
      <c r="A53" s="27" t="s">
        <v>48</v>
      </c>
      <c r="B53" s="18"/>
      <c r="C53" s="17">
        <f>SUM(C49:C52)</f>
        <v>1500</v>
      </c>
      <c r="D53" s="26"/>
      <c r="E53" s="25"/>
      <c r="F53" s="17"/>
      <c r="H53" s="17"/>
      <c r="I53" s="26"/>
      <c r="J53" s="25"/>
      <c r="K53" s="17"/>
      <c r="L53" s="26"/>
      <c r="M53" s="25"/>
      <c r="N53" s="17"/>
      <c r="P53" s="17"/>
      <c r="Q53" s="26"/>
      <c r="R53" s="25"/>
      <c r="S53" s="17"/>
      <c r="T53" s="17"/>
    </row>
    <row r="54" spans="1:20" ht="21.75" hidden="1" customHeight="1" x14ac:dyDescent="0.2">
      <c r="A54" s="27" t="s">
        <v>47</v>
      </c>
      <c r="B54" s="18" t="s">
        <v>46</v>
      </c>
      <c r="C54" s="17"/>
      <c r="D54" s="26"/>
      <c r="E54" s="25"/>
      <c r="F54" s="17"/>
      <c r="H54" s="17"/>
      <c r="I54" s="26"/>
      <c r="J54" s="25"/>
      <c r="K54" s="17"/>
      <c r="L54" s="26"/>
      <c r="M54" s="25"/>
      <c r="N54" s="17"/>
      <c r="P54" s="17"/>
      <c r="Q54" s="26"/>
      <c r="R54" s="25"/>
      <c r="S54" s="17"/>
      <c r="T54" s="17"/>
    </row>
    <row r="55" spans="1:20" ht="13.5" hidden="1" thickTop="1" x14ac:dyDescent="0.2">
      <c r="A55" s="39" t="s">
        <v>45</v>
      </c>
      <c r="B55" s="18">
        <f>+C$6*2</f>
        <v>0</v>
      </c>
      <c r="C55" s="17">
        <v>0</v>
      </c>
      <c r="D55" s="26"/>
      <c r="E55" s="25"/>
      <c r="F55" s="17"/>
      <c r="H55" s="17"/>
      <c r="I55" s="26"/>
      <c r="J55" s="25"/>
      <c r="K55" s="17"/>
      <c r="L55" s="26"/>
      <c r="M55" s="25"/>
      <c r="N55" s="17"/>
      <c r="P55" s="17"/>
      <c r="Q55" s="26"/>
      <c r="R55" s="25"/>
      <c r="S55" s="17"/>
      <c r="T55" s="17"/>
    </row>
    <row r="56" spans="1:20" ht="13.5" hidden="1" thickTop="1" x14ac:dyDescent="0.2">
      <c r="A56" s="39" t="s">
        <v>44</v>
      </c>
      <c r="B56" s="18">
        <f>+C$6*2</f>
        <v>0</v>
      </c>
      <c r="C56" s="17">
        <v>0</v>
      </c>
      <c r="D56" s="26"/>
      <c r="E56" s="25"/>
      <c r="F56" s="17"/>
      <c r="H56" s="17"/>
      <c r="I56" s="26"/>
      <c r="J56" s="25"/>
      <c r="K56" s="17"/>
      <c r="L56" s="26"/>
      <c r="M56" s="25"/>
      <c r="N56" s="17"/>
      <c r="P56" s="17"/>
      <c r="Q56" s="26"/>
      <c r="R56" s="25"/>
      <c r="S56" s="17"/>
      <c r="T56" s="17"/>
    </row>
    <row r="57" spans="1:20" ht="13.5" hidden="1" thickTop="1" x14ac:dyDescent="0.2">
      <c r="A57" s="39" t="s">
        <v>43</v>
      </c>
      <c r="B57" s="18">
        <f>+C$6</f>
        <v>0</v>
      </c>
      <c r="C57" s="17">
        <v>0</v>
      </c>
      <c r="D57" s="26"/>
      <c r="E57" s="25"/>
      <c r="F57" s="17"/>
      <c r="H57" s="17"/>
      <c r="I57" s="26"/>
      <c r="J57" s="25"/>
      <c r="K57" s="17"/>
      <c r="L57" s="26"/>
      <c r="M57" s="25"/>
      <c r="N57" s="17"/>
      <c r="P57" s="17"/>
      <c r="Q57" s="26"/>
      <c r="R57" s="25"/>
      <c r="S57" s="17"/>
      <c r="T57" s="17"/>
    </row>
    <row r="58" spans="1:20" ht="13.5" hidden="1" thickTop="1" x14ac:dyDescent="0.2">
      <c r="A58" s="39" t="s">
        <v>42</v>
      </c>
      <c r="B58" s="18">
        <f>+C$6*3</f>
        <v>0</v>
      </c>
      <c r="C58" s="17">
        <v>0</v>
      </c>
      <c r="D58" s="26"/>
      <c r="E58" s="25"/>
      <c r="F58" s="17"/>
      <c r="H58" s="17"/>
      <c r="I58" s="26"/>
      <c r="J58" s="25"/>
      <c r="K58" s="17"/>
      <c r="L58" s="26"/>
      <c r="M58" s="25"/>
      <c r="N58" s="17"/>
      <c r="P58" s="17"/>
      <c r="Q58" s="26"/>
      <c r="R58" s="25"/>
      <c r="S58" s="17"/>
      <c r="T58" s="17"/>
    </row>
    <row r="59" spans="1:20" ht="13.5" hidden="1" thickTop="1" x14ac:dyDescent="0.2">
      <c r="A59" s="39" t="s">
        <v>41</v>
      </c>
      <c r="B59" s="18">
        <f>+C$6*2</f>
        <v>0</v>
      </c>
      <c r="C59" s="17">
        <v>0</v>
      </c>
      <c r="D59" s="26"/>
      <c r="E59" s="25"/>
      <c r="F59" s="17"/>
      <c r="H59" s="17"/>
      <c r="I59" s="26"/>
      <c r="J59" s="25"/>
      <c r="K59" s="17"/>
      <c r="L59" s="26"/>
      <c r="M59" s="25"/>
      <c r="N59" s="17"/>
      <c r="P59" s="17"/>
      <c r="Q59" s="26"/>
      <c r="R59" s="25"/>
      <c r="S59" s="17"/>
      <c r="T59" s="17"/>
    </row>
    <row r="60" spans="1:20" ht="13.5" hidden="1" thickTop="1" x14ac:dyDescent="0.2">
      <c r="A60" s="39" t="s">
        <v>40</v>
      </c>
      <c r="B60" s="18">
        <f>+C$6*2</f>
        <v>0</v>
      </c>
      <c r="C60" s="17">
        <v>0</v>
      </c>
      <c r="D60" s="26"/>
      <c r="E60" s="25"/>
      <c r="F60" s="17"/>
      <c r="H60" s="17"/>
      <c r="I60" s="26"/>
      <c r="J60" s="25"/>
      <c r="K60" s="17"/>
      <c r="L60" s="26"/>
      <c r="M60" s="25"/>
      <c r="N60" s="17"/>
      <c r="P60" s="17"/>
      <c r="Q60" s="26"/>
      <c r="R60" s="25"/>
      <c r="S60" s="17"/>
      <c r="T60" s="17"/>
    </row>
    <row r="61" spans="1:20" ht="15.75" hidden="1" thickTop="1" x14ac:dyDescent="0.35">
      <c r="A61" s="39" t="s">
        <v>39</v>
      </c>
      <c r="B61" s="18"/>
      <c r="C61" s="31">
        <v>0</v>
      </c>
      <c r="D61" s="30"/>
      <c r="E61" s="25"/>
      <c r="F61" s="31"/>
      <c r="H61" s="17"/>
      <c r="I61" s="30"/>
      <c r="J61" s="25"/>
      <c r="K61" s="31"/>
      <c r="L61" s="30"/>
      <c r="M61" s="25"/>
      <c r="N61" s="31"/>
      <c r="P61" s="17"/>
      <c r="Q61" s="30"/>
      <c r="R61" s="25"/>
      <c r="S61" s="31"/>
      <c r="T61" s="17"/>
    </row>
    <row r="62" spans="1:20" ht="19.5" hidden="1" customHeight="1" x14ac:dyDescent="0.25">
      <c r="A62" s="27" t="s">
        <v>38</v>
      </c>
      <c r="B62" s="18"/>
      <c r="C62" s="38">
        <f>SUM(C55:C61)</f>
        <v>0</v>
      </c>
      <c r="D62" s="35"/>
      <c r="E62" s="25"/>
      <c r="F62" s="38"/>
      <c r="H62" s="17"/>
      <c r="I62" s="35"/>
      <c r="J62" s="25"/>
      <c r="K62" s="38"/>
      <c r="L62" s="35"/>
      <c r="M62" s="25"/>
      <c r="N62" s="38"/>
      <c r="P62" s="17"/>
      <c r="Q62" s="35"/>
      <c r="R62" s="25"/>
      <c r="S62" s="38"/>
      <c r="T62" s="17"/>
    </row>
    <row r="63" spans="1:20" ht="19.5" hidden="1" customHeight="1" x14ac:dyDescent="0.25">
      <c r="A63" s="24" t="s">
        <v>37</v>
      </c>
      <c r="B63" s="23"/>
      <c r="C63" s="36">
        <f>+C62+C53</f>
        <v>1500</v>
      </c>
      <c r="D63" s="37"/>
      <c r="E63" s="21"/>
      <c r="F63" s="36"/>
      <c r="H63" s="17"/>
      <c r="I63" s="37"/>
      <c r="J63" s="21"/>
      <c r="K63" s="36"/>
      <c r="L63" s="37"/>
      <c r="M63" s="21"/>
      <c r="N63" s="36"/>
      <c r="P63" s="17"/>
      <c r="Q63" s="37"/>
      <c r="R63" s="21"/>
      <c r="S63" s="36"/>
      <c r="T63" s="17"/>
    </row>
    <row r="64" spans="1:20" ht="18" hidden="1" customHeight="1" x14ac:dyDescent="0.2">
      <c r="A64" s="24" t="s">
        <v>36</v>
      </c>
      <c r="B64" s="23"/>
      <c r="C64" s="20">
        <f>+C47-C63</f>
        <v>315</v>
      </c>
      <c r="D64" s="22"/>
      <c r="E64" s="21"/>
      <c r="F64" s="20"/>
      <c r="H64" s="17"/>
      <c r="I64" s="22"/>
      <c r="J64" s="21"/>
      <c r="K64" s="20"/>
      <c r="L64" s="22"/>
      <c r="M64" s="21"/>
      <c r="N64" s="20"/>
      <c r="P64" s="17"/>
      <c r="Q64" s="22"/>
      <c r="R64" s="21"/>
      <c r="S64" s="20"/>
      <c r="T64" s="17"/>
    </row>
    <row r="65" spans="1:20" ht="21" customHeight="1" thickTop="1" x14ac:dyDescent="0.2">
      <c r="A65" s="27" t="s">
        <v>35</v>
      </c>
      <c r="B65" s="18"/>
      <c r="C65" s="17"/>
      <c r="D65" s="26"/>
      <c r="E65" s="25"/>
      <c r="F65" s="17"/>
      <c r="H65" s="17"/>
      <c r="I65" s="26"/>
      <c r="J65" s="25"/>
      <c r="K65" s="17"/>
      <c r="L65" s="26"/>
      <c r="M65" s="25"/>
      <c r="N65" s="17"/>
      <c r="P65" s="17"/>
      <c r="Q65" s="26"/>
      <c r="R65" s="25"/>
      <c r="S65" s="17"/>
      <c r="T65" s="17"/>
    </row>
    <row r="66" spans="1:20" x14ac:dyDescent="0.2">
      <c r="A66" s="83" t="s">
        <v>34</v>
      </c>
      <c r="B66" s="18"/>
      <c r="C66" s="17">
        <v>0</v>
      </c>
      <c r="D66" s="26"/>
      <c r="E66" s="25"/>
      <c r="F66" s="34">
        <v>0</v>
      </c>
      <c r="H66" s="17"/>
      <c r="I66" s="26"/>
      <c r="J66" s="25"/>
      <c r="K66" s="34">
        <v>0</v>
      </c>
      <c r="L66" s="26"/>
      <c r="M66" s="25"/>
      <c r="N66" s="34">
        <v>0</v>
      </c>
      <c r="P66" s="17"/>
      <c r="Q66" s="26"/>
      <c r="R66" s="25"/>
      <c r="S66" s="34">
        <v>0</v>
      </c>
      <c r="T66" s="17"/>
    </row>
    <row r="67" spans="1:20" x14ac:dyDescent="0.2">
      <c r="A67" s="83" t="s">
        <v>32</v>
      </c>
      <c r="B67" s="18"/>
      <c r="C67" s="17">
        <v>0</v>
      </c>
      <c r="D67" s="26"/>
      <c r="E67" s="25"/>
      <c r="F67" s="34">
        <v>0</v>
      </c>
      <c r="H67" s="17"/>
      <c r="I67" s="26"/>
      <c r="J67" s="25"/>
      <c r="K67" s="34">
        <v>0</v>
      </c>
      <c r="L67" s="26"/>
      <c r="M67" s="25"/>
      <c r="N67" s="34">
        <v>0</v>
      </c>
      <c r="P67" s="17"/>
      <c r="Q67" s="26"/>
      <c r="R67" s="25"/>
      <c r="S67" s="34">
        <v>0</v>
      </c>
      <c r="T67" s="17"/>
    </row>
    <row r="68" spans="1:20" x14ac:dyDescent="0.2">
      <c r="A68" s="83" t="s">
        <v>31</v>
      </c>
      <c r="B68" s="18"/>
      <c r="C68" s="17">
        <v>0</v>
      </c>
      <c r="D68" s="26"/>
      <c r="E68" s="25"/>
      <c r="F68" s="34">
        <v>0</v>
      </c>
      <c r="H68" s="17"/>
      <c r="I68" s="26"/>
      <c r="J68" s="25"/>
      <c r="K68" s="34">
        <v>0</v>
      </c>
      <c r="L68" s="26"/>
      <c r="M68" s="25"/>
      <c r="N68" s="34">
        <v>0</v>
      </c>
      <c r="P68" s="17"/>
      <c r="Q68" s="26"/>
      <c r="R68" s="25"/>
      <c r="S68" s="34">
        <v>0</v>
      </c>
      <c r="T68" s="17"/>
    </row>
    <row r="69" spans="1:20" x14ac:dyDescent="0.2">
      <c r="A69" s="83" t="s">
        <v>30</v>
      </c>
      <c r="B69" s="18"/>
      <c r="C69" s="17">
        <v>0</v>
      </c>
      <c r="D69" s="26"/>
      <c r="E69" s="25"/>
      <c r="F69" s="34">
        <v>0</v>
      </c>
      <c r="H69" s="17"/>
      <c r="I69" s="26"/>
      <c r="J69" s="25"/>
      <c r="K69" s="34">
        <v>0</v>
      </c>
      <c r="L69" s="26"/>
      <c r="M69" s="25"/>
      <c r="N69" s="34">
        <v>0</v>
      </c>
      <c r="P69" s="17"/>
      <c r="Q69" s="26"/>
      <c r="R69" s="25"/>
      <c r="S69" s="34">
        <v>0</v>
      </c>
      <c r="T69" s="17"/>
    </row>
    <row r="70" spans="1:20" x14ac:dyDescent="0.2">
      <c r="A70" s="83" t="s">
        <v>29</v>
      </c>
      <c r="B70" s="18"/>
      <c r="C70" s="17">
        <v>0</v>
      </c>
      <c r="D70" s="26"/>
      <c r="E70" s="25"/>
      <c r="F70" s="34">
        <v>0</v>
      </c>
      <c r="H70" s="17"/>
      <c r="I70" s="26"/>
      <c r="J70" s="25"/>
      <c r="K70" s="34">
        <v>0</v>
      </c>
      <c r="L70" s="26"/>
      <c r="M70" s="25"/>
      <c r="N70" s="34">
        <v>0</v>
      </c>
      <c r="P70" s="17"/>
      <c r="Q70" s="26"/>
      <c r="R70" s="25"/>
      <c r="S70" s="34">
        <v>0</v>
      </c>
      <c r="T70" s="17"/>
    </row>
    <row r="71" spans="1:20" ht="15" x14ac:dyDescent="0.35">
      <c r="A71" s="83" t="s">
        <v>28</v>
      </c>
      <c r="B71" s="32"/>
      <c r="C71" s="31">
        <v>0</v>
      </c>
      <c r="D71" s="30"/>
      <c r="E71" s="29"/>
      <c r="F71" s="28">
        <v>0</v>
      </c>
      <c r="H71" s="17"/>
      <c r="I71" s="30"/>
      <c r="J71" s="29"/>
      <c r="K71" s="28">
        <v>0</v>
      </c>
      <c r="L71" s="30"/>
      <c r="M71" s="29"/>
      <c r="N71" s="28">
        <v>0</v>
      </c>
      <c r="P71" s="17"/>
      <c r="Q71" s="30"/>
      <c r="R71" s="29"/>
      <c r="S71" s="28">
        <v>0</v>
      </c>
      <c r="T71" s="17"/>
    </row>
    <row r="72" spans="1:20" ht="17.25" customHeight="1" x14ac:dyDescent="0.2">
      <c r="A72" s="27" t="s">
        <v>27</v>
      </c>
      <c r="B72" s="18"/>
      <c r="C72" s="17">
        <f>SUM(C66:C71)</f>
        <v>0</v>
      </c>
      <c r="D72" s="26"/>
      <c r="E72" s="25"/>
      <c r="F72" s="17">
        <f>SUM(F66:F71)</f>
        <v>0</v>
      </c>
      <c r="H72" s="17"/>
      <c r="I72" s="26"/>
      <c r="J72" s="25"/>
      <c r="K72" s="17">
        <f>SUM(K66:K71)</f>
        <v>0</v>
      </c>
      <c r="L72" s="26"/>
      <c r="M72" s="25"/>
      <c r="N72" s="17">
        <f>SUM(N66:N71)</f>
        <v>0</v>
      </c>
      <c r="P72" s="17"/>
      <c r="Q72" s="26"/>
      <c r="R72" s="25"/>
      <c r="S72" s="17">
        <f>SUM(S66:S71)</f>
        <v>0</v>
      </c>
      <c r="T72" s="17"/>
    </row>
    <row r="73" spans="1:20" ht="21.75" hidden="1" customHeight="1" x14ac:dyDescent="0.2">
      <c r="A73" s="24" t="s">
        <v>26</v>
      </c>
      <c r="B73" s="23"/>
      <c r="C73" s="20">
        <f>+C64+C72</f>
        <v>315</v>
      </c>
      <c r="D73" s="22"/>
      <c r="E73" s="21"/>
      <c r="F73" s="20">
        <f>+F64+F72</f>
        <v>0</v>
      </c>
      <c r="H73" s="17"/>
      <c r="I73" s="22"/>
      <c r="J73" s="21"/>
      <c r="K73" s="20">
        <f>+K64+K72</f>
        <v>0</v>
      </c>
    </row>
    <row r="74" spans="1:20" x14ac:dyDescent="0.2">
      <c r="A74" s="19"/>
      <c r="B74" s="18"/>
      <c r="C74" s="17"/>
      <c r="D74" s="15"/>
      <c r="E74" s="15"/>
      <c r="H74" s="17"/>
      <c r="I74" s="15"/>
      <c r="J74" s="15"/>
    </row>
    <row r="75" spans="1:20" x14ac:dyDescent="0.2">
      <c r="D75" s="15"/>
      <c r="E75" s="15"/>
      <c r="H75" s="17"/>
      <c r="I75" s="15"/>
      <c r="J75" s="15"/>
    </row>
    <row r="76" spans="1:20" x14ac:dyDescent="0.2">
      <c r="A76" s="100" t="s">
        <v>127</v>
      </c>
      <c r="F76" s="118">
        <f>+F47/F6</f>
        <v>1175.3333333333333</v>
      </c>
      <c r="K76" s="118">
        <f>+K47/K6</f>
        <v>949.66666666666663</v>
      </c>
      <c r="N76" s="118">
        <f>+N47/N6</f>
        <v>887</v>
      </c>
      <c r="S76" s="118">
        <f>+S47/S6</f>
        <v>690.5</v>
      </c>
    </row>
    <row r="77" spans="1:20" x14ac:dyDescent="0.2">
      <c r="A77" s="100" t="s">
        <v>126</v>
      </c>
      <c r="F77" s="118">
        <f>+F47/(F7+F8)</f>
        <v>135.61538461538461</v>
      </c>
      <c r="K77" s="118">
        <f>+K47/(K7+K8)</f>
        <v>121.23404255319149</v>
      </c>
      <c r="N77" s="118">
        <f>+N47/(N7+N8)</f>
        <v>102.34615384615384</v>
      </c>
      <c r="S77" s="118">
        <f>+S47/(S7+S8)</f>
        <v>88.148936170212764</v>
      </c>
    </row>
    <row r="78" spans="1:20" x14ac:dyDescent="0.2">
      <c r="A78" s="117" t="s">
        <v>125</v>
      </c>
    </row>
  </sheetData>
  <mergeCells count="6">
    <mergeCell ref="Q5:S5"/>
    <mergeCell ref="A2:F2"/>
    <mergeCell ref="D5:F5"/>
    <mergeCell ref="I5:K5"/>
    <mergeCell ref="A1:K1"/>
    <mergeCell ref="L5:N5"/>
  </mergeCells>
  <printOptions horizontalCentered="1" verticalCentered="1"/>
  <pageMargins left="0.25" right="0.25" top="0.71" bottom="0.25" header="0.5" footer="0.5"/>
  <pageSetup orientation="portrait" horizontalDpi="1200" verticalDpi="1200" r:id="rId1"/>
  <headerFooter alignWithMargins="0"/>
  <rowBreaks count="1" manualBreakCount="1">
    <brk id="74" max="1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5"/>
  <sheetViews>
    <sheetView workbookViewId="0">
      <pane xSplit="1" ySplit="8" topLeftCell="D21" activePane="bottomRight" state="frozen"/>
      <selection pane="topRight" activeCell="B1" sqref="B1"/>
      <selection pane="bottomLeft" activeCell="A8" sqref="A8"/>
      <selection pane="bottomRight" activeCell="D81" sqref="D81"/>
    </sheetView>
  </sheetViews>
  <sheetFormatPr defaultRowHeight="12.75" x14ac:dyDescent="0.2"/>
  <cols>
    <col min="1" max="1" width="30.140625" style="15" customWidth="1"/>
    <col min="2" max="2" width="3.42578125" style="15" hidden="1" customWidth="1"/>
    <col min="3" max="3" width="16.28515625" style="68" hidden="1" customWidth="1"/>
    <col min="4" max="4" width="14" style="68" bestFit="1" customWidth="1"/>
    <col min="5" max="5" width="5.7109375" style="69" customWidth="1"/>
    <col min="6" max="6" width="14" style="15" bestFit="1" customWidth="1"/>
    <col min="7" max="7" width="2.42578125" style="15" customWidth="1"/>
    <col min="8" max="8" width="3" style="68" customWidth="1"/>
    <col min="9" max="9" width="14" style="68" bestFit="1" customWidth="1"/>
    <col min="10" max="10" width="5.7109375" style="68" customWidth="1"/>
    <col min="11" max="11" width="14" style="15" bestFit="1" customWidth="1"/>
    <col min="12" max="12" width="14" style="68" bestFit="1" customWidth="1"/>
    <col min="13" max="13" width="5.7109375" style="68" customWidth="1"/>
    <col min="14" max="14" width="14" style="15" bestFit="1" customWidth="1"/>
    <col min="15" max="16384" width="9.140625" style="15"/>
  </cols>
  <sheetData>
    <row r="1" spans="1:14" ht="22.5" x14ac:dyDescent="0.3">
      <c r="A1" s="192" t="s">
        <v>101</v>
      </c>
      <c r="B1" s="193"/>
      <c r="C1" s="193"/>
      <c r="D1" s="193"/>
      <c r="E1" s="193"/>
      <c r="F1" s="193"/>
      <c r="G1" s="193"/>
      <c r="H1" s="193"/>
      <c r="I1" s="193"/>
      <c r="J1" s="193"/>
      <c r="K1" s="193"/>
      <c r="L1" s="15"/>
      <c r="M1" s="15"/>
    </row>
    <row r="2" spans="1:14" ht="18" x14ac:dyDescent="0.25">
      <c r="A2" s="189" t="s">
        <v>118</v>
      </c>
      <c r="B2" s="190"/>
      <c r="C2" s="190"/>
      <c r="D2" s="190"/>
      <c r="E2" s="190"/>
      <c r="F2" s="190"/>
      <c r="G2" s="25"/>
      <c r="H2" s="25"/>
      <c r="I2" s="25"/>
      <c r="J2" s="25"/>
      <c r="K2" s="25"/>
      <c r="L2" s="25"/>
      <c r="M2" s="25"/>
      <c r="N2" s="25"/>
    </row>
    <row r="3" spans="1:14" x14ac:dyDescent="0.2">
      <c r="A3" s="66"/>
      <c r="B3" s="65"/>
      <c r="C3" s="65"/>
      <c r="D3" s="65"/>
      <c r="E3" s="65"/>
      <c r="F3" s="65"/>
      <c r="G3" s="25"/>
      <c r="H3" s="25"/>
      <c r="I3" s="25"/>
      <c r="J3" s="25"/>
      <c r="K3" s="25"/>
      <c r="L3" s="25"/>
      <c r="M3" s="25"/>
      <c r="N3" s="25"/>
    </row>
    <row r="4" spans="1:14" x14ac:dyDescent="0.2">
      <c r="A4" s="19"/>
      <c r="B4" s="25" t="s">
        <v>99</v>
      </c>
      <c r="C4" s="70"/>
      <c r="D4" s="25"/>
      <c r="E4" s="76"/>
      <c r="F4" s="25"/>
      <c r="H4" s="70"/>
      <c r="I4" s="15"/>
      <c r="J4" s="15"/>
      <c r="L4" s="15"/>
      <c r="M4" s="15"/>
    </row>
    <row r="5" spans="1:14" x14ac:dyDescent="0.2">
      <c r="A5" s="19"/>
      <c r="B5" s="64" t="s">
        <v>98</v>
      </c>
      <c r="C5" s="70"/>
      <c r="D5" s="191" t="s">
        <v>117</v>
      </c>
      <c r="E5" s="191"/>
      <c r="F5" s="191"/>
      <c r="H5" s="70"/>
      <c r="I5" s="191" t="s">
        <v>117</v>
      </c>
      <c r="J5" s="191"/>
      <c r="K5" s="191"/>
      <c r="L5" s="191" t="s">
        <v>117</v>
      </c>
      <c r="M5" s="191"/>
      <c r="N5" s="191"/>
    </row>
    <row r="6" spans="1:14" x14ac:dyDescent="0.2">
      <c r="A6" s="113" t="s">
        <v>96</v>
      </c>
      <c r="B6" s="112"/>
      <c r="C6" s="114"/>
      <c r="D6" s="108"/>
      <c r="E6" s="111"/>
      <c r="F6" s="106">
        <v>15</v>
      </c>
      <c r="G6" s="110"/>
      <c r="H6" s="109"/>
      <c r="I6" s="108"/>
      <c r="J6" s="107"/>
      <c r="K6" s="106">
        <v>30</v>
      </c>
      <c r="L6" s="108"/>
      <c r="M6" s="107"/>
      <c r="N6" s="106">
        <v>20</v>
      </c>
    </row>
    <row r="7" spans="1:14" x14ac:dyDescent="0.2">
      <c r="A7" s="113" t="s">
        <v>95</v>
      </c>
      <c r="B7" s="112"/>
      <c r="C7" s="106"/>
      <c r="D7" s="108" t="s">
        <v>94</v>
      </c>
      <c r="E7" s="111" t="s">
        <v>93</v>
      </c>
      <c r="F7" s="106">
        <f>+F6*7</f>
        <v>105</v>
      </c>
      <c r="G7" s="110"/>
      <c r="H7" s="109"/>
      <c r="I7" s="108" t="s">
        <v>94</v>
      </c>
      <c r="J7" s="107" t="s">
        <v>93</v>
      </c>
      <c r="K7" s="106">
        <f>+K6*7</f>
        <v>210</v>
      </c>
      <c r="L7" s="108" t="s">
        <v>94</v>
      </c>
      <c r="M7" s="107" t="s">
        <v>93</v>
      </c>
      <c r="N7" s="106">
        <f>+N6*7</f>
        <v>140</v>
      </c>
    </row>
    <row r="8" spans="1:14" x14ac:dyDescent="0.2">
      <c r="A8" s="113" t="s">
        <v>92</v>
      </c>
      <c r="B8" s="112"/>
      <c r="C8" s="106"/>
      <c r="D8" s="108"/>
      <c r="E8" s="111" t="s">
        <v>91</v>
      </c>
      <c r="F8" s="106">
        <v>25</v>
      </c>
      <c r="G8" s="110"/>
      <c r="H8" s="109"/>
      <c r="I8" s="108"/>
      <c r="J8" s="107" t="s">
        <v>91</v>
      </c>
      <c r="K8" s="106">
        <v>25</v>
      </c>
      <c r="L8" s="108"/>
      <c r="M8" s="107" t="s">
        <v>91</v>
      </c>
      <c r="N8" s="106">
        <v>25</v>
      </c>
    </row>
    <row r="9" spans="1:14" hidden="1" x14ac:dyDescent="0.2">
      <c r="A9" s="19"/>
      <c r="B9" s="18"/>
      <c r="C9" s="102"/>
      <c r="D9" s="105"/>
      <c r="E9" s="76"/>
      <c r="F9" s="102"/>
      <c r="H9" s="70"/>
      <c r="I9" s="105"/>
      <c r="J9" s="25"/>
      <c r="K9" s="102"/>
      <c r="L9" s="105"/>
      <c r="M9" s="25"/>
      <c r="N9" s="102"/>
    </row>
    <row r="10" spans="1:14" x14ac:dyDescent="0.2">
      <c r="A10" s="27" t="s">
        <v>90</v>
      </c>
      <c r="B10" s="18"/>
      <c r="C10" s="70"/>
      <c r="D10" s="75"/>
      <c r="E10" s="76"/>
      <c r="F10" s="70"/>
      <c r="H10" s="70"/>
      <c r="I10" s="75"/>
      <c r="J10" s="25"/>
      <c r="K10" s="70"/>
      <c r="L10" s="75"/>
      <c r="M10" s="25"/>
      <c r="N10" s="70"/>
    </row>
    <row r="11" spans="1:14" ht="15" x14ac:dyDescent="0.25">
      <c r="A11" s="39" t="s">
        <v>89</v>
      </c>
      <c r="B11" s="18"/>
      <c r="C11" s="70"/>
      <c r="D11" s="88" t="s">
        <v>116</v>
      </c>
      <c r="E11" s="76"/>
      <c r="F11" s="84">
        <v>0</v>
      </c>
      <c r="H11" s="70"/>
      <c r="I11" s="75"/>
      <c r="J11" s="25"/>
      <c r="K11" s="84">
        <v>0</v>
      </c>
      <c r="L11" s="75"/>
      <c r="M11" s="25"/>
      <c r="N11" s="84">
        <v>0</v>
      </c>
    </row>
    <row r="12" spans="1:14" ht="15" x14ac:dyDescent="0.25">
      <c r="A12" s="39" t="s">
        <v>88</v>
      </c>
      <c r="B12" s="18"/>
      <c r="C12" s="70"/>
      <c r="D12" s="88" t="s">
        <v>116</v>
      </c>
      <c r="E12" s="76"/>
      <c r="F12" s="84">
        <v>0</v>
      </c>
      <c r="H12" s="70"/>
      <c r="I12" s="75"/>
      <c r="J12" s="25"/>
      <c r="K12" s="84">
        <v>0</v>
      </c>
      <c r="L12" s="75"/>
      <c r="M12" s="25"/>
      <c r="N12" s="84">
        <v>0</v>
      </c>
    </row>
    <row r="13" spans="1:14" x14ac:dyDescent="0.2">
      <c r="A13" s="39" t="s">
        <v>87</v>
      </c>
      <c r="B13" s="18"/>
      <c r="C13" s="70"/>
      <c r="D13" s="75">
        <v>8</v>
      </c>
      <c r="E13" s="103">
        <v>30</v>
      </c>
      <c r="F13" s="84">
        <f>+E13*D13</f>
        <v>240</v>
      </c>
      <c r="H13" s="70"/>
      <c r="I13" s="75"/>
      <c r="J13" s="102"/>
      <c r="K13" s="84">
        <v>0</v>
      </c>
      <c r="L13" s="75"/>
      <c r="M13" s="102"/>
      <c r="N13" s="84">
        <v>0</v>
      </c>
    </row>
    <row r="14" spans="1:14" ht="15" x14ac:dyDescent="0.25">
      <c r="A14" s="39" t="s">
        <v>86</v>
      </c>
      <c r="B14" s="18"/>
      <c r="C14" s="70"/>
      <c r="D14" s="75">
        <v>200</v>
      </c>
      <c r="E14" s="104">
        <v>1</v>
      </c>
      <c r="F14" s="84">
        <f>+E14*D14</f>
        <v>200</v>
      </c>
      <c r="H14" s="70"/>
      <c r="I14" s="75"/>
      <c r="J14" s="102"/>
      <c r="K14" s="84">
        <v>0</v>
      </c>
      <c r="L14" s="75"/>
      <c r="M14" s="102"/>
      <c r="N14" s="84">
        <v>0</v>
      </c>
    </row>
    <row r="15" spans="1:14" x14ac:dyDescent="0.2">
      <c r="A15" s="39" t="s">
        <v>85</v>
      </c>
      <c r="B15" s="18"/>
      <c r="C15" s="70"/>
      <c r="D15" s="75">
        <v>160</v>
      </c>
      <c r="E15" s="76">
        <v>1</v>
      </c>
      <c r="F15" s="84">
        <f>+E15*D15</f>
        <v>160</v>
      </c>
      <c r="H15" s="70"/>
      <c r="I15" s="75"/>
      <c r="J15" s="25"/>
      <c r="K15" s="84">
        <v>0</v>
      </c>
      <c r="L15" s="75"/>
      <c r="M15" s="25"/>
      <c r="N15" s="84">
        <v>0</v>
      </c>
    </row>
    <row r="16" spans="1:14" ht="15" x14ac:dyDescent="0.25">
      <c r="A16" s="39" t="s">
        <v>84</v>
      </c>
      <c r="B16" s="18"/>
      <c r="C16" s="70"/>
      <c r="D16" s="88" t="s">
        <v>115</v>
      </c>
      <c r="E16" s="76"/>
      <c r="F16" s="84">
        <v>0</v>
      </c>
      <c r="H16" s="70"/>
      <c r="I16" s="75"/>
      <c r="J16" s="25"/>
      <c r="K16" s="84">
        <v>0</v>
      </c>
      <c r="L16" s="75"/>
      <c r="M16" s="25"/>
      <c r="N16" s="84">
        <v>0</v>
      </c>
    </row>
    <row r="17" spans="1:14" ht="15" x14ac:dyDescent="0.25">
      <c r="A17" s="39" t="s">
        <v>83</v>
      </c>
      <c r="B17" s="18"/>
      <c r="C17" s="70"/>
      <c r="D17" s="88" t="s">
        <v>115</v>
      </c>
      <c r="E17" s="76"/>
      <c r="F17" s="84">
        <v>0</v>
      </c>
      <c r="H17" s="70"/>
      <c r="I17" s="75"/>
      <c r="J17" s="25"/>
      <c r="K17" s="84">
        <v>0</v>
      </c>
      <c r="L17" s="75"/>
      <c r="M17" s="25"/>
      <c r="N17" s="84">
        <v>0</v>
      </c>
    </row>
    <row r="18" spans="1:14" ht="15" x14ac:dyDescent="0.25">
      <c r="A18" s="39" t="s">
        <v>82</v>
      </c>
      <c r="B18" s="18"/>
      <c r="C18" s="70"/>
      <c r="D18" s="88" t="s">
        <v>115</v>
      </c>
      <c r="E18" s="76"/>
      <c r="F18" s="84">
        <v>0</v>
      </c>
      <c r="H18" s="70"/>
      <c r="I18" s="75"/>
      <c r="J18" s="25"/>
      <c r="K18" s="84">
        <v>0</v>
      </c>
      <c r="L18" s="75"/>
      <c r="M18" s="25"/>
      <c r="N18" s="84">
        <v>0</v>
      </c>
    </row>
    <row r="19" spans="1:14" ht="15" hidden="1" x14ac:dyDescent="0.25">
      <c r="A19" s="39" t="s">
        <v>81</v>
      </c>
      <c r="B19" s="18"/>
      <c r="C19" s="70">
        <v>315</v>
      </c>
      <c r="D19" s="75"/>
      <c r="E19" s="76"/>
      <c r="F19" s="84">
        <f t="shared" ref="F19:F24" si="0">+E19*D19</f>
        <v>0</v>
      </c>
      <c r="H19" s="70"/>
      <c r="I19" s="75"/>
      <c r="J19" s="25"/>
      <c r="K19" s="90" t="s">
        <v>64</v>
      </c>
      <c r="L19" s="75"/>
      <c r="M19" s="25"/>
      <c r="N19" s="90" t="s">
        <v>64</v>
      </c>
    </row>
    <row r="20" spans="1:14" ht="15" hidden="1" x14ac:dyDescent="0.25">
      <c r="A20" s="39" t="s">
        <v>80</v>
      </c>
      <c r="B20" s="18"/>
      <c r="C20" s="70">
        <v>1500</v>
      </c>
      <c r="D20" s="75"/>
      <c r="E20" s="76"/>
      <c r="F20" s="84">
        <f t="shared" si="0"/>
        <v>0</v>
      </c>
      <c r="H20" s="70"/>
      <c r="I20" s="75"/>
      <c r="J20" s="25"/>
      <c r="K20" s="90" t="s">
        <v>64</v>
      </c>
      <c r="L20" s="75"/>
      <c r="M20" s="25"/>
      <c r="N20" s="90" t="s">
        <v>64</v>
      </c>
    </row>
    <row r="21" spans="1:14" x14ac:dyDescent="0.2">
      <c r="A21" s="83" t="s">
        <v>79</v>
      </c>
      <c r="B21" s="18"/>
      <c r="C21" s="70"/>
      <c r="D21" s="75"/>
      <c r="E21" s="103"/>
      <c r="F21" s="84">
        <f t="shared" si="0"/>
        <v>0</v>
      </c>
      <c r="H21" s="70"/>
      <c r="I21" s="75"/>
      <c r="J21" s="102"/>
      <c r="K21" s="84">
        <v>0</v>
      </c>
      <c r="L21" s="75"/>
      <c r="M21" s="102"/>
      <c r="N21" s="84">
        <v>0</v>
      </c>
    </row>
    <row r="22" spans="1:14" x14ac:dyDescent="0.2">
      <c r="A22" s="83" t="s">
        <v>78</v>
      </c>
      <c r="B22" s="18"/>
      <c r="C22" s="70"/>
      <c r="D22" s="75"/>
      <c r="E22" s="103"/>
      <c r="F22" s="84">
        <f t="shared" si="0"/>
        <v>0</v>
      </c>
      <c r="H22" s="70"/>
      <c r="I22" s="75"/>
      <c r="J22" s="102"/>
      <c r="K22" s="84">
        <v>0</v>
      </c>
      <c r="L22" s="75"/>
      <c r="M22" s="102"/>
      <c r="N22" s="84">
        <v>0</v>
      </c>
    </row>
    <row r="23" spans="1:14" x14ac:dyDescent="0.2">
      <c r="A23" s="83" t="s">
        <v>77</v>
      </c>
      <c r="B23" s="18"/>
      <c r="C23" s="70"/>
      <c r="D23" s="75"/>
      <c r="E23" s="76"/>
      <c r="F23" s="84">
        <f t="shared" si="0"/>
        <v>0</v>
      </c>
      <c r="H23" s="70"/>
      <c r="I23" s="75"/>
      <c r="J23" s="25"/>
      <c r="K23" s="84">
        <v>0</v>
      </c>
      <c r="L23" s="75"/>
      <c r="M23" s="25"/>
      <c r="N23" s="84">
        <v>0</v>
      </c>
    </row>
    <row r="24" spans="1:14" x14ac:dyDescent="0.2">
      <c r="A24" s="83" t="s">
        <v>76</v>
      </c>
      <c r="B24" s="18"/>
      <c r="C24" s="70"/>
      <c r="D24" s="75"/>
      <c r="E24" s="76"/>
      <c r="F24" s="84">
        <f t="shared" si="0"/>
        <v>0</v>
      </c>
      <c r="H24" s="70"/>
      <c r="I24" s="75"/>
      <c r="J24" s="25"/>
      <c r="K24" s="84">
        <v>0</v>
      </c>
      <c r="L24" s="75"/>
      <c r="M24" s="25"/>
      <c r="N24" s="84">
        <v>0</v>
      </c>
    </row>
    <row r="25" spans="1:14" ht="16.5" x14ac:dyDescent="0.35">
      <c r="A25" s="39" t="s">
        <v>75</v>
      </c>
      <c r="B25" s="18"/>
      <c r="C25" s="81"/>
      <c r="D25" s="88" t="s">
        <v>115</v>
      </c>
      <c r="E25" s="76"/>
      <c r="F25" s="84">
        <v>0</v>
      </c>
      <c r="H25" s="70"/>
      <c r="I25" s="79"/>
      <c r="J25" s="25"/>
      <c r="K25" s="77">
        <v>0</v>
      </c>
      <c r="L25" s="79"/>
      <c r="M25" s="25"/>
      <c r="N25" s="77">
        <v>0</v>
      </c>
    </row>
    <row r="26" spans="1:14" ht="18" customHeight="1" x14ac:dyDescent="0.2">
      <c r="A26" s="24" t="s">
        <v>74</v>
      </c>
      <c r="B26" s="23"/>
      <c r="C26" s="72">
        <f>SUM(C11:C25)</f>
        <v>1815</v>
      </c>
      <c r="D26" s="73"/>
      <c r="E26" s="74"/>
      <c r="F26" s="72">
        <f>SUM(F11:F25)</f>
        <v>600</v>
      </c>
      <c r="H26" s="70"/>
      <c r="I26" s="73"/>
      <c r="J26" s="21"/>
      <c r="K26" s="72">
        <f>SUM(K11:K25)</f>
        <v>0</v>
      </c>
      <c r="L26" s="73"/>
      <c r="M26" s="21"/>
      <c r="N26" s="72">
        <f>SUM(N11:N25)</f>
        <v>0</v>
      </c>
    </row>
    <row r="27" spans="1:14" ht="18.75" customHeight="1" x14ac:dyDescent="0.2">
      <c r="A27" s="27" t="s">
        <v>73</v>
      </c>
      <c r="B27" s="18"/>
      <c r="C27" s="70"/>
      <c r="D27" s="75"/>
      <c r="E27" s="76"/>
      <c r="F27" s="70"/>
      <c r="H27" s="70"/>
      <c r="I27" s="75"/>
      <c r="J27" s="25"/>
      <c r="K27" s="70"/>
      <c r="L27" s="75"/>
      <c r="M27" s="25"/>
      <c r="N27" s="70"/>
    </row>
    <row r="28" spans="1:14" ht="18.75" hidden="1" customHeight="1" x14ac:dyDescent="0.25">
      <c r="A28" s="39" t="s">
        <v>72</v>
      </c>
      <c r="B28" s="18"/>
      <c r="C28" s="70">
        <v>0</v>
      </c>
      <c r="D28" s="75"/>
      <c r="E28" s="101"/>
      <c r="F28" s="90" t="s">
        <v>64</v>
      </c>
      <c r="H28" s="70"/>
      <c r="I28" s="75"/>
      <c r="J28" s="52"/>
      <c r="K28" s="90" t="s">
        <v>64</v>
      </c>
      <c r="L28" s="75"/>
      <c r="M28" s="52"/>
      <c r="N28" s="90" t="s">
        <v>64</v>
      </c>
    </row>
    <row r="29" spans="1:14" ht="15" hidden="1" x14ac:dyDescent="0.25">
      <c r="A29" s="39" t="s">
        <v>71</v>
      </c>
      <c r="B29" s="18"/>
      <c r="C29" s="70">
        <v>0</v>
      </c>
      <c r="D29" s="75"/>
      <c r="E29" s="101"/>
      <c r="F29" s="90" t="s">
        <v>64</v>
      </c>
      <c r="H29" s="70"/>
      <c r="I29" s="75"/>
      <c r="J29" s="52"/>
      <c r="K29" s="90" t="s">
        <v>64</v>
      </c>
      <c r="L29" s="75"/>
      <c r="M29" s="52"/>
      <c r="N29" s="90" t="s">
        <v>64</v>
      </c>
    </row>
    <row r="30" spans="1:14" ht="15" hidden="1" x14ac:dyDescent="0.25">
      <c r="A30" s="39" t="s">
        <v>70</v>
      </c>
      <c r="B30" s="18"/>
      <c r="C30" s="70">
        <v>0</v>
      </c>
      <c r="D30" s="75"/>
      <c r="E30" s="101"/>
      <c r="F30" s="90" t="s">
        <v>64</v>
      </c>
      <c r="H30" s="70"/>
      <c r="I30" s="75"/>
      <c r="J30" s="52"/>
      <c r="K30" s="90" t="s">
        <v>64</v>
      </c>
      <c r="L30" s="75"/>
      <c r="M30" s="52"/>
      <c r="N30" s="90" t="s">
        <v>64</v>
      </c>
    </row>
    <row r="31" spans="1:14" ht="15" hidden="1" x14ac:dyDescent="0.25">
      <c r="A31" s="39" t="s">
        <v>69</v>
      </c>
      <c r="B31" s="18"/>
      <c r="C31" s="70">
        <v>0</v>
      </c>
      <c r="D31" s="75"/>
      <c r="E31" s="101"/>
      <c r="F31" s="90" t="s">
        <v>64</v>
      </c>
      <c r="H31" s="70"/>
      <c r="I31" s="75"/>
      <c r="J31" s="52"/>
      <c r="K31" s="90" t="s">
        <v>64</v>
      </c>
      <c r="L31" s="75"/>
      <c r="M31" s="52"/>
      <c r="N31" s="90" t="s">
        <v>64</v>
      </c>
    </row>
    <row r="32" spans="1:14" ht="15" hidden="1" x14ac:dyDescent="0.25">
      <c r="A32" s="39" t="s">
        <v>68</v>
      </c>
      <c r="B32" s="18"/>
      <c r="C32" s="70">
        <v>0</v>
      </c>
      <c r="D32" s="75"/>
      <c r="E32" s="101"/>
      <c r="F32" s="90" t="s">
        <v>64</v>
      </c>
      <c r="H32" s="70"/>
      <c r="I32" s="75"/>
      <c r="J32" s="52"/>
      <c r="K32" s="90" t="s">
        <v>64</v>
      </c>
      <c r="L32" s="75"/>
      <c r="M32" s="52"/>
      <c r="N32" s="90" t="s">
        <v>64</v>
      </c>
    </row>
    <row r="33" spans="1:14" ht="15" hidden="1" x14ac:dyDescent="0.25">
      <c r="A33" s="39" t="s">
        <v>67</v>
      </c>
      <c r="B33" s="18"/>
      <c r="C33" s="70">
        <v>0</v>
      </c>
      <c r="D33" s="75"/>
      <c r="E33" s="101"/>
      <c r="F33" s="90" t="s">
        <v>64</v>
      </c>
      <c r="H33" s="70"/>
      <c r="I33" s="75"/>
      <c r="J33" s="52"/>
      <c r="K33" s="90" t="s">
        <v>64</v>
      </c>
      <c r="L33" s="75"/>
      <c r="M33" s="52"/>
      <c r="N33" s="90" t="s">
        <v>64</v>
      </c>
    </row>
    <row r="34" spans="1:14" ht="15" hidden="1" x14ac:dyDescent="0.25">
      <c r="A34" s="39" t="s">
        <v>66</v>
      </c>
      <c r="B34" s="18"/>
      <c r="C34" s="70">
        <v>0</v>
      </c>
      <c r="D34" s="75"/>
      <c r="E34" s="101"/>
      <c r="F34" s="90" t="s">
        <v>64</v>
      </c>
      <c r="H34" s="70"/>
      <c r="I34" s="75"/>
      <c r="J34" s="52"/>
      <c r="K34" s="90" t="s">
        <v>64</v>
      </c>
      <c r="L34" s="75"/>
      <c r="M34" s="52"/>
      <c r="N34" s="90" t="s">
        <v>64</v>
      </c>
    </row>
    <row r="35" spans="1:14" ht="15" hidden="1" x14ac:dyDescent="0.25">
      <c r="A35" s="39" t="s">
        <v>65</v>
      </c>
      <c r="B35" s="18"/>
      <c r="C35" s="70">
        <v>0</v>
      </c>
      <c r="D35" s="75"/>
      <c r="E35" s="101"/>
      <c r="F35" s="90" t="s">
        <v>64</v>
      </c>
      <c r="H35" s="70"/>
      <c r="I35" s="75"/>
      <c r="J35" s="52"/>
      <c r="K35" s="90" t="s">
        <v>64</v>
      </c>
      <c r="L35" s="75"/>
      <c r="M35" s="52"/>
      <c r="N35" s="90" t="s">
        <v>64</v>
      </c>
    </row>
    <row r="36" spans="1:14" x14ac:dyDescent="0.2">
      <c r="A36" s="39" t="s">
        <v>63</v>
      </c>
      <c r="B36" s="18"/>
      <c r="C36" s="70">
        <v>0</v>
      </c>
      <c r="D36" s="99">
        <v>1</v>
      </c>
      <c r="E36" s="96">
        <f>+F7</f>
        <v>105</v>
      </c>
      <c r="F36" s="70">
        <f t="shared" ref="F36:F45" si="1">+E36*D36</f>
        <v>105</v>
      </c>
      <c r="H36" s="70"/>
      <c r="I36" s="99">
        <v>1</v>
      </c>
      <c r="J36" s="94">
        <f>+K7</f>
        <v>210</v>
      </c>
      <c r="K36" s="70">
        <f t="shared" ref="K36:K45" si="2">+J36*I36</f>
        <v>210</v>
      </c>
      <c r="L36" s="99">
        <v>1</v>
      </c>
      <c r="M36" s="94">
        <f>+N7</f>
        <v>140</v>
      </c>
      <c r="N36" s="70">
        <f t="shared" ref="N36:N45" si="3">+M36*L36</f>
        <v>140</v>
      </c>
    </row>
    <row r="37" spans="1:14" x14ac:dyDescent="0.2">
      <c r="A37" s="39" t="s">
        <v>62</v>
      </c>
      <c r="B37" s="18"/>
      <c r="C37" s="70">
        <v>0</v>
      </c>
      <c r="D37" s="99">
        <v>0</v>
      </c>
      <c r="E37" s="96">
        <f>+F6</f>
        <v>15</v>
      </c>
      <c r="F37" s="70">
        <f t="shared" si="1"/>
        <v>0</v>
      </c>
      <c r="H37" s="70"/>
      <c r="I37" s="99">
        <v>0</v>
      </c>
      <c r="J37" s="94">
        <f>+K6</f>
        <v>30</v>
      </c>
      <c r="K37" s="70">
        <f t="shared" si="2"/>
        <v>0</v>
      </c>
      <c r="L37" s="99">
        <v>0</v>
      </c>
      <c r="M37" s="94">
        <f>+N6</f>
        <v>20</v>
      </c>
      <c r="N37" s="70">
        <f t="shared" si="3"/>
        <v>0</v>
      </c>
    </row>
    <row r="38" spans="1:14" x14ac:dyDescent="0.2">
      <c r="A38" s="39" t="s">
        <v>61</v>
      </c>
      <c r="B38" s="18"/>
      <c r="C38" s="70">
        <v>0</v>
      </c>
      <c r="D38" s="99">
        <v>1.5</v>
      </c>
      <c r="E38" s="96">
        <f>+F6*2</f>
        <v>30</v>
      </c>
      <c r="F38" s="70">
        <f t="shared" si="1"/>
        <v>45</v>
      </c>
      <c r="H38" s="70"/>
      <c r="I38" s="99">
        <v>1</v>
      </c>
      <c r="J38" s="94">
        <f>+K6*2</f>
        <v>60</v>
      </c>
      <c r="K38" s="70">
        <f t="shared" si="2"/>
        <v>60</v>
      </c>
      <c r="L38" s="99">
        <v>1</v>
      </c>
      <c r="M38" s="94">
        <f>+N6*2</f>
        <v>40</v>
      </c>
      <c r="N38" s="70">
        <f t="shared" si="3"/>
        <v>40</v>
      </c>
    </row>
    <row r="39" spans="1:14" x14ac:dyDescent="0.2">
      <c r="A39" s="39" t="s">
        <v>60</v>
      </c>
      <c r="B39" s="18"/>
      <c r="C39" s="70">
        <v>0</v>
      </c>
      <c r="D39" s="99">
        <v>18</v>
      </c>
      <c r="E39" s="96">
        <f>+F7+F8</f>
        <v>130</v>
      </c>
      <c r="F39" s="70">
        <f t="shared" si="1"/>
        <v>2340</v>
      </c>
      <c r="H39" s="70"/>
      <c r="I39" s="99">
        <v>15</v>
      </c>
      <c r="J39" s="94">
        <f>+K7+K8</f>
        <v>235</v>
      </c>
      <c r="K39" s="70">
        <f t="shared" si="2"/>
        <v>3525</v>
      </c>
      <c r="L39" s="99">
        <v>15</v>
      </c>
      <c r="M39" s="94">
        <f>+N7+N8</f>
        <v>165</v>
      </c>
      <c r="N39" s="70">
        <f t="shared" si="3"/>
        <v>2475</v>
      </c>
    </row>
    <row r="40" spans="1:14" ht="12.75" customHeight="1" x14ac:dyDescent="0.2">
      <c r="A40" s="39" t="s">
        <v>59</v>
      </c>
      <c r="B40" s="18"/>
      <c r="C40" s="98">
        <v>0</v>
      </c>
      <c r="D40" s="97">
        <v>30</v>
      </c>
      <c r="E40" s="96">
        <f>+F7+F8</f>
        <v>130</v>
      </c>
      <c r="F40" s="70">
        <f t="shared" si="1"/>
        <v>3900</v>
      </c>
      <c r="H40" s="70"/>
      <c r="I40" s="97">
        <v>25</v>
      </c>
      <c r="J40" s="94">
        <f>+K7+K8</f>
        <v>235</v>
      </c>
      <c r="K40" s="70">
        <f t="shared" si="2"/>
        <v>5875</v>
      </c>
      <c r="L40" s="97">
        <v>25</v>
      </c>
      <c r="M40" s="94">
        <f>+N7+N8</f>
        <v>165</v>
      </c>
      <c r="N40" s="70">
        <f t="shared" si="3"/>
        <v>4125</v>
      </c>
    </row>
    <row r="41" spans="1:14" x14ac:dyDescent="0.2">
      <c r="A41" s="39" t="s">
        <v>58</v>
      </c>
      <c r="B41" s="18"/>
      <c r="C41" s="70">
        <v>0</v>
      </c>
      <c r="D41" s="99">
        <v>1</v>
      </c>
      <c r="E41" s="96">
        <f>+F6*3</f>
        <v>45</v>
      </c>
      <c r="F41" s="70">
        <f t="shared" si="1"/>
        <v>45</v>
      </c>
      <c r="H41" s="70"/>
      <c r="I41" s="99">
        <v>1</v>
      </c>
      <c r="J41" s="94">
        <f>+K6*3</f>
        <v>90</v>
      </c>
      <c r="K41" s="70">
        <f t="shared" si="2"/>
        <v>90</v>
      </c>
      <c r="L41" s="99">
        <v>1</v>
      </c>
      <c r="M41" s="94">
        <f>+N6*3</f>
        <v>60</v>
      </c>
      <c r="N41" s="70">
        <f t="shared" si="3"/>
        <v>60</v>
      </c>
    </row>
    <row r="42" spans="1:14" x14ac:dyDescent="0.2">
      <c r="A42" s="83" t="s">
        <v>114</v>
      </c>
      <c r="B42" s="18"/>
      <c r="C42" s="70">
        <v>0</v>
      </c>
      <c r="D42" s="99">
        <v>0</v>
      </c>
      <c r="E42" s="96">
        <f>+F6</f>
        <v>15</v>
      </c>
      <c r="F42" s="70">
        <f t="shared" si="1"/>
        <v>0</v>
      </c>
      <c r="H42" s="70"/>
      <c r="I42" s="99">
        <v>0</v>
      </c>
      <c r="J42" s="94">
        <f>+K6</f>
        <v>30</v>
      </c>
      <c r="K42" s="70">
        <f t="shared" si="2"/>
        <v>0</v>
      </c>
      <c r="L42" s="99">
        <v>0</v>
      </c>
      <c r="M42" s="94">
        <f>+N6</f>
        <v>20</v>
      </c>
      <c r="N42" s="70">
        <f t="shared" si="3"/>
        <v>0</v>
      </c>
    </row>
    <row r="43" spans="1:14" x14ac:dyDescent="0.2">
      <c r="A43" s="83" t="s">
        <v>113</v>
      </c>
      <c r="B43" s="18"/>
      <c r="C43" s="70">
        <v>0</v>
      </c>
      <c r="D43" s="99">
        <v>0</v>
      </c>
      <c r="E43" s="96">
        <f>+F6</f>
        <v>15</v>
      </c>
      <c r="F43" s="70">
        <f t="shared" si="1"/>
        <v>0</v>
      </c>
      <c r="H43" s="70"/>
      <c r="I43" s="99">
        <v>0</v>
      </c>
      <c r="J43" s="94">
        <f>+K6</f>
        <v>30</v>
      </c>
      <c r="K43" s="70">
        <f t="shared" si="2"/>
        <v>0</v>
      </c>
      <c r="L43" s="99">
        <v>0</v>
      </c>
      <c r="M43" s="94">
        <f>+N6</f>
        <v>20</v>
      </c>
      <c r="N43" s="70">
        <f t="shared" si="3"/>
        <v>0</v>
      </c>
    </row>
    <row r="44" spans="1:14" ht="12.75" customHeight="1" x14ac:dyDescent="0.2">
      <c r="A44" s="83" t="s">
        <v>57</v>
      </c>
      <c r="B44" s="18"/>
      <c r="C44" s="98">
        <v>0</v>
      </c>
      <c r="D44" s="97">
        <v>0</v>
      </c>
      <c r="E44" s="96">
        <f>+F6</f>
        <v>15</v>
      </c>
      <c r="F44" s="70">
        <f t="shared" si="1"/>
        <v>0</v>
      </c>
      <c r="H44" s="70"/>
      <c r="I44" s="97">
        <v>0</v>
      </c>
      <c r="J44" s="94">
        <f>+K6</f>
        <v>30</v>
      </c>
      <c r="K44" s="70">
        <f t="shared" si="2"/>
        <v>0</v>
      </c>
      <c r="L44" s="97">
        <v>0</v>
      </c>
      <c r="M44" s="94">
        <f>+N6</f>
        <v>20</v>
      </c>
      <c r="N44" s="70">
        <f t="shared" si="3"/>
        <v>0</v>
      </c>
    </row>
    <row r="45" spans="1:14" ht="12.75" customHeight="1" x14ac:dyDescent="0.35">
      <c r="A45" s="83" t="s">
        <v>56</v>
      </c>
      <c r="B45" s="18"/>
      <c r="C45" s="81">
        <v>0</v>
      </c>
      <c r="D45" s="95">
        <v>0</v>
      </c>
      <c r="E45" s="96">
        <f>+F6</f>
        <v>15</v>
      </c>
      <c r="F45" s="81">
        <f t="shared" si="1"/>
        <v>0</v>
      </c>
      <c r="H45" s="70"/>
      <c r="I45" s="95">
        <v>0</v>
      </c>
      <c r="J45" s="94">
        <f>+K6</f>
        <v>30</v>
      </c>
      <c r="K45" s="81">
        <f t="shared" si="2"/>
        <v>0</v>
      </c>
      <c r="L45" s="95">
        <v>0</v>
      </c>
      <c r="M45" s="94">
        <f>+N6</f>
        <v>20</v>
      </c>
      <c r="N45" s="81">
        <f t="shared" si="3"/>
        <v>0</v>
      </c>
    </row>
    <row r="46" spans="1:14" ht="15" customHeight="1" x14ac:dyDescent="0.2">
      <c r="A46" s="27" t="s">
        <v>55</v>
      </c>
      <c r="B46" s="18"/>
      <c r="C46" s="70">
        <f>SUM(C28:C45)</f>
        <v>0</v>
      </c>
      <c r="D46" s="75"/>
      <c r="E46" s="76"/>
      <c r="F46" s="70">
        <f>SUM(F28:F45)</f>
        <v>6435</v>
      </c>
      <c r="H46" s="70"/>
      <c r="I46" s="75"/>
      <c r="J46" s="25"/>
      <c r="K46" s="70">
        <f>SUM(K28:K45)</f>
        <v>9760</v>
      </c>
      <c r="L46" s="75"/>
      <c r="M46" s="25"/>
      <c r="N46" s="70">
        <f>SUM(N28:N45)</f>
        <v>6840</v>
      </c>
    </row>
    <row r="47" spans="1:14" ht="15" customHeight="1" thickBot="1" x14ac:dyDescent="0.25">
      <c r="A47" s="46" t="s">
        <v>54</v>
      </c>
      <c r="B47" s="45"/>
      <c r="C47" s="91">
        <f>+C46+C26</f>
        <v>1815</v>
      </c>
      <c r="D47" s="92"/>
      <c r="E47" s="93"/>
      <c r="F47" s="91">
        <f>+F46+F26</f>
        <v>7035</v>
      </c>
      <c r="H47" s="70"/>
      <c r="I47" s="92"/>
      <c r="J47" s="43"/>
      <c r="K47" s="91">
        <f>+K46+K26</f>
        <v>9760</v>
      </c>
      <c r="L47" s="92"/>
      <c r="M47" s="43"/>
      <c r="N47" s="91">
        <f>+N46+N26</f>
        <v>6840</v>
      </c>
    </row>
    <row r="48" spans="1:14" ht="13.5" hidden="1" thickTop="1" x14ac:dyDescent="0.2">
      <c r="A48" s="27" t="s">
        <v>53</v>
      </c>
      <c r="B48" s="18"/>
      <c r="C48" s="70"/>
      <c r="D48" s="75"/>
      <c r="E48" s="76"/>
      <c r="F48" s="70"/>
      <c r="H48" s="70"/>
      <c r="I48" s="75"/>
      <c r="J48" s="25"/>
      <c r="K48" s="70"/>
      <c r="L48" s="75"/>
      <c r="M48" s="25"/>
      <c r="N48" s="70"/>
    </row>
    <row r="49" spans="1:14" ht="16.5" hidden="1" customHeight="1" x14ac:dyDescent="0.25">
      <c r="A49" s="83" t="s">
        <v>52</v>
      </c>
      <c r="B49" s="18"/>
      <c r="C49" s="70">
        <v>0</v>
      </c>
      <c r="D49" s="75"/>
      <c r="E49" s="76"/>
      <c r="F49" s="90"/>
      <c r="H49" s="70"/>
      <c r="I49" s="75"/>
      <c r="J49" s="25"/>
      <c r="K49" s="90"/>
      <c r="L49" s="75"/>
      <c r="M49" s="25"/>
      <c r="N49" s="90"/>
    </row>
    <row r="50" spans="1:14" ht="15.75" hidden="1" thickTop="1" x14ac:dyDescent="0.25">
      <c r="A50" s="83" t="s">
        <v>51</v>
      </c>
      <c r="B50" s="18"/>
      <c r="C50" s="70">
        <v>0</v>
      </c>
      <c r="D50" s="75"/>
      <c r="E50" s="76"/>
      <c r="F50" s="90"/>
      <c r="H50" s="70"/>
      <c r="I50" s="75"/>
      <c r="J50" s="25"/>
      <c r="K50" s="90"/>
      <c r="L50" s="75"/>
      <c r="M50" s="25"/>
      <c r="N50" s="90"/>
    </row>
    <row r="51" spans="1:14" ht="15.75" hidden="1" thickTop="1" x14ac:dyDescent="0.25">
      <c r="A51" s="83" t="s">
        <v>50</v>
      </c>
      <c r="B51" s="18"/>
      <c r="C51" s="70">
        <v>0</v>
      </c>
      <c r="D51" s="75"/>
      <c r="E51" s="76"/>
      <c r="F51" s="90"/>
      <c r="H51" s="70"/>
      <c r="I51" s="75"/>
      <c r="J51" s="25"/>
      <c r="K51" s="90"/>
      <c r="L51" s="75"/>
      <c r="M51" s="25"/>
      <c r="N51" s="90"/>
    </row>
    <row r="52" spans="1:14" ht="15.75" hidden="1" thickTop="1" x14ac:dyDescent="0.35">
      <c r="A52" s="83" t="s">
        <v>49</v>
      </c>
      <c r="B52" s="18"/>
      <c r="C52" s="81">
        <v>1500</v>
      </c>
      <c r="D52" s="79"/>
      <c r="E52" s="76"/>
      <c r="F52" s="89"/>
      <c r="H52" s="70"/>
      <c r="I52" s="79"/>
      <c r="J52" s="25"/>
      <c r="K52" s="89"/>
      <c r="L52" s="79"/>
      <c r="M52" s="25"/>
      <c r="N52" s="89"/>
    </row>
    <row r="53" spans="1:14" ht="18.75" hidden="1" customHeight="1" x14ac:dyDescent="0.2">
      <c r="A53" s="27" t="s">
        <v>48</v>
      </c>
      <c r="B53" s="18"/>
      <c r="C53" s="70">
        <f>SUM(C49:C52)</f>
        <v>1500</v>
      </c>
      <c r="D53" s="75"/>
      <c r="E53" s="76"/>
      <c r="F53" s="70"/>
      <c r="H53" s="70"/>
      <c r="I53" s="75"/>
      <c r="J53" s="25"/>
      <c r="K53" s="70"/>
      <c r="L53" s="75"/>
      <c r="M53" s="25"/>
      <c r="N53" s="70"/>
    </row>
    <row r="54" spans="1:14" ht="21.75" hidden="1" customHeight="1" x14ac:dyDescent="0.2">
      <c r="A54" s="27" t="s">
        <v>47</v>
      </c>
      <c r="B54" s="18" t="s">
        <v>46</v>
      </c>
      <c r="C54" s="70"/>
      <c r="D54" s="75"/>
      <c r="E54" s="76"/>
      <c r="F54" s="70"/>
      <c r="H54" s="70"/>
      <c r="I54" s="75"/>
      <c r="J54" s="25"/>
      <c r="K54" s="70"/>
      <c r="L54" s="75"/>
      <c r="M54" s="25"/>
      <c r="N54" s="70"/>
    </row>
    <row r="55" spans="1:14" ht="13.5" hidden="1" thickTop="1" x14ac:dyDescent="0.2">
      <c r="A55" s="39" t="s">
        <v>45</v>
      </c>
      <c r="B55" s="18">
        <f>+C$6*2</f>
        <v>0</v>
      </c>
      <c r="C55" s="70">
        <v>0</v>
      </c>
      <c r="D55" s="75"/>
      <c r="E55" s="76"/>
      <c r="F55" s="70"/>
      <c r="H55" s="70"/>
      <c r="I55" s="75"/>
      <c r="J55" s="25"/>
      <c r="K55" s="70"/>
      <c r="L55" s="75"/>
      <c r="M55" s="25"/>
      <c r="N55" s="70"/>
    </row>
    <row r="56" spans="1:14" ht="13.5" hidden="1" thickTop="1" x14ac:dyDescent="0.2">
      <c r="A56" s="39" t="s">
        <v>44</v>
      </c>
      <c r="B56" s="18">
        <f>+C$6*2</f>
        <v>0</v>
      </c>
      <c r="C56" s="70">
        <v>0</v>
      </c>
      <c r="D56" s="75"/>
      <c r="E56" s="76"/>
      <c r="F56" s="70"/>
      <c r="H56" s="70"/>
      <c r="I56" s="75"/>
      <c r="J56" s="25"/>
      <c r="K56" s="70"/>
      <c r="L56" s="75"/>
      <c r="M56" s="25"/>
      <c r="N56" s="70"/>
    </row>
    <row r="57" spans="1:14" ht="13.5" hidden="1" thickTop="1" x14ac:dyDescent="0.2">
      <c r="A57" s="39" t="s">
        <v>43</v>
      </c>
      <c r="B57" s="18">
        <f>+C$6</f>
        <v>0</v>
      </c>
      <c r="C57" s="70">
        <v>0</v>
      </c>
      <c r="D57" s="75"/>
      <c r="E57" s="76"/>
      <c r="F57" s="70"/>
      <c r="H57" s="70"/>
      <c r="I57" s="75"/>
      <c r="J57" s="25"/>
      <c r="K57" s="70"/>
      <c r="L57" s="75"/>
      <c r="M57" s="25"/>
      <c r="N57" s="70"/>
    </row>
    <row r="58" spans="1:14" ht="13.5" hidden="1" thickTop="1" x14ac:dyDescent="0.2">
      <c r="A58" s="39" t="s">
        <v>42</v>
      </c>
      <c r="B58" s="18">
        <f>+C$6*3</f>
        <v>0</v>
      </c>
      <c r="C58" s="70">
        <v>0</v>
      </c>
      <c r="D58" s="75"/>
      <c r="E58" s="76"/>
      <c r="F58" s="70"/>
      <c r="H58" s="70"/>
      <c r="I58" s="75"/>
      <c r="J58" s="25"/>
      <c r="K58" s="70"/>
      <c r="L58" s="75"/>
      <c r="M58" s="25"/>
      <c r="N58" s="70"/>
    </row>
    <row r="59" spans="1:14" ht="13.5" hidden="1" thickTop="1" x14ac:dyDescent="0.2">
      <c r="A59" s="39" t="s">
        <v>41</v>
      </c>
      <c r="B59" s="18">
        <f>+C$6*2</f>
        <v>0</v>
      </c>
      <c r="C59" s="70">
        <v>0</v>
      </c>
      <c r="D59" s="75"/>
      <c r="E59" s="76"/>
      <c r="F59" s="70"/>
      <c r="H59" s="70"/>
      <c r="I59" s="75"/>
      <c r="J59" s="25"/>
      <c r="K59" s="70"/>
      <c r="L59" s="75"/>
      <c r="M59" s="25"/>
      <c r="N59" s="70"/>
    </row>
    <row r="60" spans="1:14" ht="13.5" hidden="1" thickTop="1" x14ac:dyDescent="0.2">
      <c r="A60" s="39" t="s">
        <v>40</v>
      </c>
      <c r="B60" s="18">
        <f>+C$6*2</f>
        <v>0</v>
      </c>
      <c r="C60" s="70">
        <v>0</v>
      </c>
      <c r="D60" s="75"/>
      <c r="E60" s="76"/>
      <c r="F60" s="70"/>
      <c r="H60" s="70"/>
      <c r="I60" s="75"/>
      <c r="J60" s="25"/>
      <c r="K60" s="70"/>
      <c r="L60" s="75"/>
      <c r="M60" s="25"/>
      <c r="N60" s="70"/>
    </row>
    <row r="61" spans="1:14" ht="15.75" hidden="1" thickTop="1" x14ac:dyDescent="0.35">
      <c r="A61" s="39" t="s">
        <v>39</v>
      </c>
      <c r="B61" s="18"/>
      <c r="C61" s="81">
        <v>0</v>
      </c>
      <c r="D61" s="79"/>
      <c r="E61" s="76"/>
      <c r="F61" s="81"/>
      <c r="H61" s="70"/>
      <c r="I61" s="79"/>
      <c r="J61" s="25"/>
      <c r="K61" s="81"/>
      <c r="L61" s="79"/>
      <c r="M61" s="25"/>
      <c r="N61" s="81"/>
    </row>
    <row r="62" spans="1:14" ht="19.5" hidden="1" customHeight="1" x14ac:dyDescent="0.25">
      <c r="A62" s="27" t="s">
        <v>38</v>
      </c>
      <c r="B62" s="18"/>
      <c r="C62" s="87">
        <f>SUM(C55:C61)</f>
        <v>0</v>
      </c>
      <c r="D62" s="88"/>
      <c r="E62" s="76"/>
      <c r="F62" s="87"/>
      <c r="H62" s="70"/>
      <c r="I62" s="88"/>
      <c r="J62" s="25"/>
      <c r="K62" s="87"/>
      <c r="L62" s="88"/>
      <c r="M62" s="25"/>
      <c r="N62" s="87"/>
    </row>
    <row r="63" spans="1:14" ht="19.5" hidden="1" customHeight="1" x14ac:dyDescent="0.25">
      <c r="A63" s="24" t="s">
        <v>37</v>
      </c>
      <c r="B63" s="23"/>
      <c r="C63" s="85">
        <f>+C62+C53</f>
        <v>1500</v>
      </c>
      <c r="D63" s="86"/>
      <c r="E63" s="74"/>
      <c r="F63" s="85"/>
      <c r="H63" s="70"/>
      <c r="I63" s="86"/>
      <c r="J63" s="21"/>
      <c r="K63" s="85"/>
      <c r="L63" s="86"/>
      <c r="M63" s="21"/>
      <c r="N63" s="85"/>
    </row>
    <row r="64" spans="1:14" ht="18" hidden="1" customHeight="1" x14ac:dyDescent="0.2">
      <c r="A64" s="24" t="s">
        <v>36</v>
      </c>
      <c r="B64" s="23"/>
      <c r="C64" s="72">
        <f>+C47-C63</f>
        <v>315</v>
      </c>
      <c r="D64" s="73"/>
      <c r="E64" s="74"/>
      <c r="F64" s="72"/>
      <c r="H64" s="70"/>
      <c r="I64" s="73"/>
      <c r="J64" s="21"/>
      <c r="K64" s="72"/>
      <c r="L64" s="73"/>
      <c r="M64" s="21"/>
      <c r="N64" s="72"/>
    </row>
    <row r="65" spans="1:14" ht="21" customHeight="1" thickTop="1" x14ac:dyDescent="0.2">
      <c r="A65" s="27" t="s">
        <v>35</v>
      </c>
      <c r="B65" s="18"/>
      <c r="C65" s="70"/>
      <c r="D65" s="75"/>
      <c r="E65" s="76"/>
      <c r="F65" s="70"/>
      <c r="H65" s="70"/>
      <c r="I65" s="75"/>
      <c r="J65" s="25"/>
      <c r="K65" s="70"/>
      <c r="L65" s="75"/>
      <c r="M65" s="25"/>
      <c r="N65" s="70"/>
    </row>
    <row r="66" spans="1:14" x14ac:dyDescent="0.2">
      <c r="A66" s="83" t="s">
        <v>34</v>
      </c>
      <c r="B66" s="18"/>
      <c r="C66" s="70">
        <v>0</v>
      </c>
      <c r="D66" s="75"/>
      <c r="E66" s="76"/>
      <c r="F66" s="84">
        <v>0</v>
      </c>
      <c r="H66" s="70"/>
      <c r="I66" s="75"/>
      <c r="J66" s="25"/>
      <c r="K66" s="84">
        <v>0</v>
      </c>
      <c r="L66" s="75"/>
      <c r="M66" s="25"/>
      <c r="N66" s="84">
        <v>0</v>
      </c>
    </row>
    <row r="67" spans="1:14" x14ac:dyDescent="0.2">
      <c r="A67" s="83" t="s">
        <v>32</v>
      </c>
      <c r="B67" s="18"/>
      <c r="C67" s="70">
        <v>0</v>
      </c>
      <c r="D67" s="75"/>
      <c r="E67" s="76"/>
      <c r="F67" s="84">
        <v>0</v>
      </c>
      <c r="H67" s="70"/>
      <c r="I67" s="75"/>
      <c r="J67" s="25"/>
      <c r="K67" s="84">
        <v>0</v>
      </c>
      <c r="L67" s="75"/>
      <c r="M67" s="25"/>
      <c r="N67" s="84">
        <v>0</v>
      </c>
    </row>
    <row r="68" spans="1:14" x14ac:dyDescent="0.2">
      <c r="A68" s="83" t="s">
        <v>31</v>
      </c>
      <c r="B68" s="18"/>
      <c r="C68" s="70">
        <v>0</v>
      </c>
      <c r="D68" s="75"/>
      <c r="E68" s="76"/>
      <c r="F68" s="84">
        <v>0</v>
      </c>
      <c r="H68" s="70"/>
      <c r="I68" s="75"/>
      <c r="J68" s="25"/>
      <c r="K68" s="84">
        <v>0</v>
      </c>
      <c r="L68" s="75"/>
      <c r="M68" s="25"/>
      <c r="N68" s="84">
        <v>0</v>
      </c>
    </row>
    <row r="69" spans="1:14" x14ac:dyDescent="0.2">
      <c r="A69" s="83" t="s">
        <v>30</v>
      </c>
      <c r="B69" s="18"/>
      <c r="C69" s="70">
        <v>0</v>
      </c>
      <c r="D69" s="75"/>
      <c r="E69" s="76"/>
      <c r="F69" s="84">
        <v>0</v>
      </c>
      <c r="H69" s="70"/>
      <c r="I69" s="75"/>
      <c r="J69" s="25"/>
      <c r="K69" s="84">
        <v>0</v>
      </c>
      <c r="L69" s="75"/>
      <c r="M69" s="25"/>
      <c r="N69" s="84">
        <v>0</v>
      </c>
    </row>
    <row r="70" spans="1:14" x14ac:dyDescent="0.2">
      <c r="A70" s="83" t="s">
        <v>29</v>
      </c>
      <c r="B70" s="18"/>
      <c r="C70" s="70">
        <v>0</v>
      </c>
      <c r="D70" s="75"/>
      <c r="E70" s="76"/>
      <c r="F70" s="84">
        <v>0</v>
      </c>
      <c r="H70" s="70"/>
      <c r="I70" s="75"/>
      <c r="J70" s="25"/>
      <c r="K70" s="84">
        <v>0</v>
      </c>
      <c r="L70" s="75"/>
      <c r="M70" s="25"/>
      <c r="N70" s="84">
        <v>0</v>
      </c>
    </row>
    <row r="71" spans="1:14" ht="15" x14ac:dyDescent="0.35">
      <c r="A71" s="83" t="s">
        <v>28</v>
      </c>
      <c r="B71" s="82"/>
      <c r="C71" s="81">
        <v>0</v>
      </c>
      <c r="D71" s="79"/>
      <c r="E71" s="80"/>
      <c r="F71" s="77">
        <v>0</v>
      </c>
      <c r="H71" s="70"/>
      <c r="I71" s="79"/>
      <c r="J71" s="78"/>
      <c r="K71" s="77">
        <v>0</v>
      </c>
      <c r="L71" s="79"/>
      <c r="M71" s="78"/>
      <c r="N71" s="77">
        <v>0</v>
      </c>
    </row>
    <row r="72" spans="1:14" ht="17.25" customHeight="1" x14ac:dyDescent="0.2">
      <c r="A72" s="27" t="s">
        <v>27</v>
      </c>
      <c r="B72" s="18"/>
      <c r="C72" s="70">
        <f>SUM(C66:C71)</f>
        <v>0</v>
      </c>
      <c r="D72" s="75"/>
      <c r="E72" s="76"/>
      <c r="F72" s="70">
        <f>SUM(F66:F71)</f>
        <v>0</v>
      </c>
      <c r="H72" s="70"/>
      <c r="I72" s="75"/>
      <c r="J72" s="25"/>
      <c r="K72" s="70">
        <f>SUM(K66:K71)</f>
        <v>0</v>
      </c>
      <c r="L72" s="75"/>
      <c r="M72" s="25"/>
      <c r="N72" s="70">
        <f>SUM(N66:N71)</f>
        <v>0</v>
      </c>
    </row>
    <row r="73" spans="1:14" ht="21.75" hidden="1" customHeight="1" x14ac:dyDescent="0.2">
      <c r="A73" s="24" t="s">
        <v>26</v>
      </c>
      <c r="B73" s="23"/>
      <c r="C73" s="72">
        <f>+C64+C72</f>
        <v>315</v>
      </c>
      <c r="D73" s="73"/>
      <c r="E73" s="74"/>
      <c r="F73" s="72">
        <f>+F64+F72</f>
        <v>0</v>
      </c>
      <c r="H73" s="70"/>
      <c r="I73" s="73"/>
      <c r="J73" s="21"/>
      <c r="K73" s="72">
        <f>+K64+K72</f>
        <v>0</v>
      </c>
      <c r="L73" s="73"/>
      <c r="M73" s="21"/>
      <c r="N73" s="72">
        <f>+N64+N72</f>
        <v>0</v>
      </c>
    </row>
    <row r="74" spans="1:14" x14ac:dyDescent="0.2">
      <c r="A74" s="19"/>
      <c r="B74" s="18"/>
      <c r="C74" s="70"/>
      <c r="D74" s="15"/>
      <c r="E74" s="71"/>
      <c r="H74" s="70"/>
      <c r="I74" s="15"/>
      <c r="J74" s="15"/>
      <c r="L74" s="15"/>
      <c r="M74" s="15"/>
    </row>
    <row r="75" spans="1:14" x14ac:dyDescent="0.2">
      <c r="A75" s="100" t="s">
        <v>169</v>
      </c>
      <c r="B75" s="100"/>
      <c r="C75" s="142"/>
      <c r="D75" s="100"/>
      <c r="E75" s="144"/>
      <c r="F75" s="142">
        <f>+F47/F6</f>
        <v>469</v>
      </c>
      <c r="G75" s="142"/>
      <c r="H75" s="143"/>
      <c r="I75" s="142"/>
      <c r="J75" s="142"/>
      <c r="K75" s="142">
        <f>+K47/K6</f>
        <v>325.33333333333331</v>
      </c>
      <c r="L75" s="142"/>
      <c r="M75" s="142"/>
      <c r="N75" s="142">
        <f>+N47/N6</f>
        <v>342</v>
      </c>
    </row>
  </sheetData>
  <mergeCells count="5">
    <mergeCell ref="A2:F2"/>
    <mergeCell ref="D5:F5"/>
    <mergeCell ref="I5:K5"/>
    <mergeCell ref="A1:K1"/>
    <mergeCell ref="L5:N5"/>
  </mergeCells>
  <printOptions horizontalCentered="1" verticalCentered="1"/>
  <pageMargins left="0.25" right="0.25" top="0.71" bottom="0.25" header="0.5" footer="0.5"/>
  <pageSetup scale="84" orientation="portrait" horizontalDpi="1200" verticalDpi="1200" r:id="rId1"/>
  <headerFooter alignWithMargins="0"/>
  <rowBreaks count="1" manualBreakCount="1">
    <brk id="74" max="1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5"/>
  <sheetViews>
    <sheetView workbookViewId="0">
      <pane xSplit="1" ySplit="8" topLeftCell="D9" activePane="bottomRight" state="frozen"/>
      <selection pane="topRight" activeCell="B1" sqref="B1"/>
      <selection pane="bottomLeft" activeCell="A8" sqref="A8"/>
      <selection pane="bottomRight" activeCell="K79" sqref="K79"/>
    </sheetView>
  </sheetViews>
  <sheetFormatPr defaultColWidth="8.85546875" defaultRowHeight="12.75" x14ac:dyDescent="0.2"/>
  <cols>
    <col min="1" max="1" width="30.140625" style="15" customWidth="1"/>
    <col min="2" max="2" width="3.42578125" style="15" hidden="1" customWidth="1"/>
    <col min="3" max="3" width="16.28515625" style="68" hidden="1" customWidth="1"/>
    <col min="4" max="4" width="14" style="68" bestFit="1" customWidth="1"/>
    <col min="5" max="5" width="5.7109375" style="68" customWidth="1"/>
    <col min="6" max="6" width="14" style="15" bestFit="1" customWidth="1"/>
    <col min="7" max="7" width="2.42578125" style="15" customWidth="1"/>
    <col min="8" max="8" width="3" style="68" customWidth="1"/>
    <col min="9" max="9" width="14" style="68" bestFit="1" customWidth="1"/>
    <col min="10" max="10" width="5.7109375" style="68" customWidth="1"/>
    <col min="11" max="11" width="14" style="15" bestFit="1" customWidth="1"/>
    <col min="12" max="12" width="14" style="68" bestFit="1" customWidth="1"/>
    <col min="13" max="13" width="5.7109375" style="68" customWidth="1"/>
    <col min="14" max="14" width="14" style="15" bestFit="1" customWidth="1"/>
    <col min="15" max="16384" width="8.85546875" style="15"/>
  </cols>
  <sheetData>
    <row r="1" spans="1:14" ht="22.5" x14ac:dyDescent="0.3">
      <c r="A1" s="192" t="s">
        <v>101</v>
      </c>
      <c r="B1" s="193"/>
      <c r="C1" s="193"/>
      <c r="D1" s="193"/>
      <c r="E1" s="193"/>
      <c r="F1" s="193"/>
      <c r="G1" s="193"/>
      <c r="H1" s="193"/>
      <c r="I1" s="193"/>
      <c r="J1" s="193"/>
      <c r="K1" s="193"/>
      <c r="L1" s="15"/>
      <c r="M1" s="15"/>
    </row>
    <row r="2" spans="1:14" x14ac:dyDescent="0.2">
      <c r="A2" s="185" t="s">
        <v>100</v>
      </c>
      <c r="B2" s="186"/>
      <c r="C2" s="186"/>
      <c r="D2" s="186"/>
      <c r="E2" s="186"/>
      <c r="F2" s="186"/>
      <c r="G2" s="25"/>
      <c r="H2" s="25"/>
      <c r="I2" s="25"/>
      <c r="J2" s="25"/>
      <c r="K2" s="25"/>
      <c r="L2" s="25"/>
      <c r="M2" s="25"/>
      <c r="N2" s="25"/>
    </row>
    <row r="3" spans="1:14" x14ac:dyDescent="0.2">
      <c r="A3" s="66"/>
      <c r="B3" s="65"/>
      <c r="C3" s="65"/>
      <c r="D3" s="65"/>
      <c r="E3" s="65"/>
      <c r="F3" s="65"/>
      <c r="G3" s="25"/>
      <c r="H3" s="25"/>
      <c r="I3" s="25"/>
      <c r="J3" s="25"/>
      <c r="K3" s="25"/>
      <c r="L3" s="25"/>
      <c r="M3" s="25"/>
      <c r="N3" s="25"/>
    </row>
    <row r="4" spans="1:14" x14ac:dyDescent="0.2">
      <c r="A4" s="19"/>
      <c r="B4" s="25" t="s">
        <v>99</v>
      </c>
      <c r="C4" s="70"/>
      <c r="D4" s="25"/>
      <c r="E4" s="25"/>
      <c r="F4" s="25"/>
      <c r="H4" s="70"/>
      <c r="I4" s="15"/>
      <c r="J4" s="15"/>
      <c r="L4" s="15"/>
      <c r="M4" s="15"/>
    </row>
    <row r="5" spans="1:14" x14ac:dyDescent="0.2">
      <c r="A5" s="19"/>
      <c r="B5" s="64" t="s">
        <v>98</v>
      </c>
      <c r="C5" s="70"/>
      <c r="D5" s="191" t="s">
        <v>97</v>
      </c>
      <c r="E5" s="191"/>
      <c r="F5" s="191"/>
      <c r="H5" s="70"/>
      <c r="I5" s="191" t="s">
        <v>97</v>
      </c>
      <c r="J5" s="191"/>
      <c r="K5" s="191"/>
      <c r="L5" s="191" t="s">
        <v>97</v>
      </c>
      <c r="M5" s="191"/>
      <c r="N5" s="191"/>
    </row>
    <row r="6" spans="1:14" x14ac:dyDescent="0.2">
      <c r="A6" s="62" t="s">
        <v>96</v>
      </c>
      <c r="B6" s="61"/>
      <c r="C6" s="155"/>
      <c r="D6" s="153"/>
      <c r="E6" s="57"/>
      <c r="F6" s="152">
        <v>15</v>
      </c>
      <c r="G6" s="60"/>
      <c r="H6" s="154"/>
      <c r="I6" s="153"/>
      <c r="J6" s="57"/>
      <c r="K6" s="152">
        <v>30</v>
      </c>
      <c r="L6" s="153"/>
      <c r="M6" s="57"/>
      <c r="N6" s="152">
        <v>20</v>
      </c>
    </row>
    <row r="7" spans="1:14" x14ac:dyDescent="0.2">
      <c r="A7" s="62" t="s">
        <v>95</v>
      </c>
      <c r="B7" s="61"/>
      <c r="C7" s="152"/>
      <c r="D7" s="153" t="s">
        <v>94</v>
      </c>
      <c r="E7" s="57" t="s">
        <v>93</v>
      </c>
      <c r="F7" s="152">
        <f>+F6*7</f>
        <v>105</v>
      </c>
      <c r="G7" s="60"/>
      <c r="H7" s="154"/>
      <c r="I7" s="153" t="s">
        <v>94</v>
      </c>
      <c r="J7" s="57" t="s">
        <v>93</v>
      </c>
      <c r="K7" s="152">
        <f>+K6*7</f>
        <v>210</v>
      </c>
      <c r="L7" s="153" t="s">
        <v>94</v>
      </c>
      <c r="M7" s="57" t="s">
        <v>93</v>
      </c>
      <c r="N7" s="152">
        <f>+N6*7</f>
        <v>140</v>
      </c>
    </row>
    <row r="8" spans="1:14" x14ac:dyDescent="0.2">
      <c r="A8" s="62" t="s">
        <v>92</v>
      </c>
      <c r="B8" s="61"/>
      <c r="C8" s="152"/>
      <c r="D8" s="153"/>
      <c r="E8" s="57" t="s">
        <v>91</v>
      </c>
      <c r="F8" s="152">
        <v>25</v>
      </c>
      <c r="G8" s="60"/>
      <c r="H8" s="154"/>
      <c r="I8" s="153"/>
      <c r="J8" s="57" t="s">
        <v>91</v>
      </c>
      <c r="K8" s="152">
        <v>25</v>
      </c>
      <c r="L8" s="153"/>
      <c r="M8" s="57" t="s">
        <v>91</v>
      </c>
      <c r="N8" s="152">
        <v>25</v>
      </c>
    </row>
    <row r="9" spans="1:14" hidden="1" x14ac:dyDescent="0.2">
      <c r="A9" s="19"/>
      <c r="B9" s="18"/>
      <c r="C9" s="102"/>
      <c r="D9" s="105"/>
      <c r="E9" s="25"/>
      <c r="F9" s="102"/>
      <c r="H9" s="70"/>
      <c r="I9" s="105"/>
      <c r="J9" s="25"/>
      <c r="K9" s="102"/>
      <c r="L9" s="105"/>
      <c r="M9" s="25"/>
      <c r="N9" s="102"/>
    </row>
    <row r="10" spans="1:14" x14ac:dyDescent="0.2">
      <c r="A10" s="27" t="s">
        <v>90</v>
      </c>
      <c r="B10" s="18"/>
      <c r="C10" s="70"/>
      <c r="D10" s="75"/>
      <c r="E10" s="25"/>
      <c r="F10" s="70"/>
      <c r="H10" s="70"/>
      <c r="I10" s="75"/>
      <c r="J10" s="25"/>
      <c r="K10" s="70"/>
      <c r="L10" s="75"/>
      <c r="M10" s="25"/>
      <c r="N10" s="70"/>
    </row>
    <row r="11" spans="1:14" x14ac:dyDescent="0.2">
      <c r="A11" s="39" t="s">
        <v>89</v>
      </c>
      <c r="B11" s="18"/>
      <c r="C11" s="70"/>
      <c r="D11" s="75"/>
      <c r="E11" s="25"/>
      <c r="F11" s="147">
        <v>300</v>
      </c>
      <c r="H11" s="70"/>
      <c r="I11" s="75"/>
      <c r="J11" s="25"/>
      <c r="K11" s="147">
        <v>300</v>
      </c>
      <c r="L11" s="75"/>
      <c r="M11" s="25"/>
      <c r="N11" s="147">
        <v>300</v>
      </c>
    </row>
    <row r="12" spans="1:14" x14ac:dyDescent="0.2">
      <c r="A12" s="39" t="s">
        <v>88</v>
      </c>
      <c r="B12" s="18"/>
      <c r="C12" s="70"/>
      <c r="D12" s="75"/>
      <c r="E12" s="25"/>
      <c r="F12" s="147">
        <v>2064</v>
      </c>
      <c r="H12" s="70"/>
      <c r="I12" s="75"/>
      <c r="J12" s="25"/>
      <c r="K12" s="147">
        <v>2597</v>
      </c>
      <c r="L12" s="75"/>
      <c r="M12" s="25"/>
      <c r="N12" s="147">
        <v>2597</v>
      </c>
    </row>
    <row r="13" spans="1:14" x14ac:dyDescent="0.2">
      <c r="A13" s="39" t="s">
        <v>87</v>
      </c>
      <c r="B13" s="18"/>
      <c r="C13" s="70"/>
      <c r="D13" s="75"/>
      <c r="E13" s="102"/>
      <c r="F13" s="147">
        <f>75*8</f>
        <v>600</v>
      </c>
      <c r="H13" s="70"/>
      <c r="I13" s="75"/>
      <c r="J13" s="102"/>
      <c r="K13" s="147">
        <v>600</v>
      </c>
      <c r="L13" s="75"/>
      <c r="M13" s="102"/>
      <c r="N13" s="147">
        <v>600</v>
      </c>
    </row>
    <row r="14" spans="1:14" ht="15" x14ac:dyDescent="0.25">
      <c r="A14" s="39" t="s">
        <v>86</v>
      </c>
      <c r="B14" s="18"/>
      <c r="C14" s="70"/>
      <c r="D14" s="75"/>
      <c r="E14" s="102"/>
      <c r="F14" s="151">
        <f>8*20</f>
        <v>160</v>
      </c>
      <c r="H14" s="70"/>
      <c r="I14" s="75"/>
      <c r="J14" s="102"/>
      <c r="K14" s="147">
        <v>160</v>
      </c>
      <c r="L14" s="75"/>
      <c r="M14" s="102"/>
      <c r="N14" s="147">
        <v>160</v>
      </c>
    </row>
    <row r="15" spans="1:14" x14ac:dyDescent="0.2">
      <c r="A15" s="39" t="s">
        <v>85</v>
      </c>
      <c r="B15" s="18"/>
      <c r="C15" s="70"/>
      <c r="D15" s="75"/>
      <c r="E15" s="25"/>
      <c r="F15" s="147">
        <v>600</v>
      </c>
      <c r="H15" s="70"/>
      <c r="I15" s="75"/>
      <c r="J15" s="25"/>
      <c r="K15" s="147">
        <v>600</v>
      </c>
      <c r="L15" s="75"/>
      <c r="M15" s="25"/>
      <c r="N15" s="147">
        <v>600</v>
      </c>
    </row>
    <row r="16" spans="1:14" x14ac:dyDescent="0.2">
      <c r="A16" s="39" t="s">
        <v>84</v>
      </c>
      <c r="B16" s="18"/>
      <c r="C16" s="70"/>
      <c r="D16" s="75"/>
      <c r="E16" s="25"/>
      <c r="F16" s="147">
        <v>450</v>
      </c>
      <c r="H16" s="70"/>
      <c r="I16" s="75"/>
      <c r="J16" s="25"/>
      <c r="K16" s="147">
        <v>450</v>
      </c>
      <c r="L16" s="75"/>
      <c r="M16" s="25"/>
      <c r="N16" s="147">
        <v>450</v>
      </c>
    </row>
    <row r="17" spans="1:14" x14ac:dyDescent="0.2">
      <c r="A17" s="39" t="s">
        <v>83</v>
      </c>
      <c r="B17" s="18"/>
      <c r="C17" s="70"/>
      <c r="D17" s="75"/>
      <c r="E17" s="25"/>
      <c r="F17" s="147">
        <v>500</v>
      </c>
      <c r="H17" s="70"/>
      <c r="I17" s="75"/>
      <c r="J17" s="25"/>
      <c r="K17" s="147">
        <v>500</v>
      </c>
      <c r="L17" s="75"/>
      <c r="M17" s="25"/>
      <c r="N17" s="147">
        <v>500</v>
      </c>
    </row>
    <row r="18" spans="1:14" x14ac:dyDescent="0.2">
      <c r="A18" s="39" t="s">
        <v>82</v>
      </c>
      <c r="B18" s="18"/>
      <c r="C18" s="70"/>
      <c r="D18" s="75"/>
      <c r="E18" s="25"/>
      <c r="F18" s="147">
        <v>0</v>
      </c>
      <c r="H18" s="70"/>
      <c r="I18" s="75"/>
      <c r="J18" s="25"/>
      <c r="K18" s="147">
        <v>0</v>
      </c>
      <c r="L18" s="75"/>
      <c r="M18" s="25"/>
      <c r="N18" s="147">
        <v>0</v>
      </c>
    </row>
    <row r="19" spans="1:14" ht="15" hidden="1" x14ac:dyDescent="0.25">
      <c r="A19" s="39" t="s">
        <v>81</v>
      </c>
      <c r="B19" s="18"/>
      <c r="C19" s="70">
        <v>315</v>
      </c>
      <c r="D19" s="75"/>
      <c r="E19" s="25"/>
      <c r="F19" s="90" t="s">
        <v>64</v>
      </c>
      <c r="H19" s="70"/>
      <c r="I19" s="75"/>
      <c r="J19" s="25"/>
      <c r="K19" s="90" t="s">
        <v>64</v>
      </c>
      <c r="L19" s="75"/>
      <c r="M19" s="25"/>
      <c r="N19" s="90" t="s">
        <v>64</v>
      </c>
    </row>
    <row r="20" spans="1:14" ht="15" hidden="1" x14ac:dyDescent="0.25">
      <c r="A20" s="39" t="s">
        <v>80</v>
      </c>
      <c r="B20" s="18"/>
      <c r="C20" s="70">
        <v>1500</v>
      </c>
      <c r="D20" s="75"/>
      <c r="E20" s="25"/>
      <c r="F20" s="90" t="s">
        <v>64</v>
      </c>
      <c r="H20" s="70"/>
      <c r="I20" s="75"/>
      <c r="J20" s="25"/>
      <c r="K20" s="90" t="s">
        <v>64</v>
      </c>
      <c r="L20" s="75"/>
      <c r="M20" s="25"/>
      <c r="N20" s="90" t="s">
        <v>64</v>
      </c>
    </row>
    <row r="21" spans="1:14" x14ac:dyDescent="0.2">
      <c r="A21" s="83" t="s">
        <v>79</v>
      </c>
      <c r="B21" s="18"/>
      <c r="C21" s="70"/>
      <c r="D21" s="75"/>
      <c r="E21" s="102"/>
      <c r="F21" s="147">
        <v>0</v>
      </c>
      <c r="H21" s="70"/>
      <c r="I21" s="75"/>
      <c r="J21" s="102"/>
      <c r="K21" s="147">
        <v>0</v>
      </c>
      <c r="L21" s="75"/>
      <c r="M21" s="102"/>
      <c r="N21" s="147">
        <v>0</v>
      </c>
    </row>
    <row r="22" spans="1:14" x14ac:dyDescent="0.2">
      <c r="A22" s="83" t="s">
        <v>78</v>
      </c>
      <c r="B22" s="18"/>
      <c r="C22" s="70"/>
      <c r="D22" s="75"/>
      <c r="E22" s="102"/>
      <c r="F22" s="147">
        <v>0</v>
      </c>
      <c r="H22" s="70"/>
      <c r="I22" s="75"/>
      <c r="J22" s="102"/>
      <c r="K22" s="147">
        <v>0</v>
      </c>
      <c r="L22" s="75"/>
      <c r="M22" s="102"/>
      <c r="N22" s="147">
        <v>0</v>
      </c>
    </row>
    <row r="23" spans="1:14" x14ac:dyDescent="0.2">
      <c r="A23" s="83" t="s">
        <v>77</v>
      </c>
      <c r="B23" s="18"/>
      <c r="C23" s="70"/>
      <c r="D23" s="75"/>
      <c r="E23" s="25"/>
      <c r="F23" s="147">
        <v>0</v>
      </c>
      <c r="H23" s="70"/>
      <c r="I23" s="75"/>
      <c r="J23" s="25"/>
      <c r="K23" s="147">
        <v>0</v>
      </c>
      <c r="L23" s="75"/>
      <c r="M23" s="25"/>
      <c r="N23" s="147">
        <v>0</v>
      </c>
    </row>
    <row r="24" spans="1:14" x14ac:dyDescent="0.2">
      <c r="A24" s="83" t="s">
        <v>76</v>
      </c>
      <c r="B24" s="18"/>
      <c r="C24" s="70"/>
      <c r="D24" s="75"/>
      <c r="E24" s="25"/>
      <c r="F24" s="147">
        <v>0</v>
      </c>
      <c r="H24" s="70"/>
      <c r="I24" s="75"/>
      <c r="J24" s="25"/>
      <c r="K24" s="147">
        <v>0</v>
      </c>
      <c r="L24" s="75"/>
      <c r="M24" s="25"/>
      <c r="N24" s="147">
        <v>0</v>
      </c>
    </row>
    <row r="25" spans="1:14" ht="15" x14ac:dyDescent="0.35">
      <c r="A25" s="39" t="s">
        <v>75</v>
      </c>
      <c r="B25" s="18"/>
      <c r="C25" s="81"/>
      <c r="D25" s="79"/>
      <c r="E25" s="25"/>
      <c r="F25" s="146">
        <v>0</v>
      </c>
      <c r="H25" s="70"/>
      <c r="I25" s="79"/>
      <c r="J25" s="25"/>
      <c r="K25" s="146">
        <v>0</v>
      </c>
      <c r="L25" s="79"/>
      <c r="M25" s="25"/>
      <c r="N25" s="146">
        <v>0</v>
      </c>
    </row>
    <row r="26" spans="1:14" ht="18" customHeight="1" x14ac:dyDescent="0.2">
      <c r="A26" s="24" t="s">
        <v>74</v>
      </c>
      <c r="B26" s="23"/>
      <c r="C26" s="72">
        <f>SUM(C11:C25)</f>
        <v>1815</v>
      </c>
      <c r="D26" s="73"/>
      <c r="E26" s="21"/>
      <c r="F26" s="72">
        <f>SUM(F11:F25)</f>
        <v>4674</v>
      </c>
      <c r="H26" s="70"/>
      <c r="I26" s="73"/>
      <c r="J26" s="21"/>
      <c r="K26" s="72">
        <f>SUM(K11:K25)</f>
        <v>5207</v>
      </c>
      <c r="L26" s="73"/>
      <c r="M26" s="21"/>
      <c r="N26" s="72">
        <f>SUM(N11:N25)</f>
        <v>5207</v>
      </c>
    </row>
    <row r="27" spans="1:14" ht="18.75" customHeight="1" x14ac:dyDescent="0.2">
      <c r="A27" s="27" t="s">
        <v>73</v>
      </c>
      <c r="B27" s="18"/>
      <c r="C27" s="70"/>
      <c r="D27" s="75"/>
      <c r="E27" s="25"/>
      <c r="F27" s="70"/>
      <c r="H27" s="70"/>
      <c r="I27" s="75"/>
      <c r="J27" s="25"/>
      <c r="K27" s="70"/>
      <c r="L27" s="75"/>
      <c r="M27" s="25"/>
      <c r="N27" s="70"/>
    </row>
    <row r="28" spans="1:14" ht="18.75" hidden="1" customHeight="1" x14ac:dyDescent="0.25">
      <c r="A28" s="39" t="s">
        <v>72</v>
      </c>
      <c r="B28" s="18"/>
      <c r="C28" s="70">
        <v>0</v>
      </c>
      <c r="D28" s="75"/>
      <c r="E28" s="52"/>
      <c r="F28" s="90" t="s">
        <v>64</v>
      </c>
      <c r="H28" s="70"/>
      <c r="I28" s="75"/>
      <c r="J28" s="52"/>
      <c r="K28" s="90" t="s">
        <v>64</v>
      </c>
      <c r="L28" s="75"/>
      <c r="M28" s="52"/>
      <c r="N28" s="90" t="s">
        <v>64</v>
      </c>
    </row>
    <row r="29" spans="1:14" ht="15" hidden="1" x14ac:dyDescent="0.25">
      <c r="A29" s="39" t="s">
        <v>71</v>
      </c>
      <c r="B29" s="18"/>
      <c r="C29" s="70">
        <v>0</v>
      </c>
      <c r="D29" s="75"/>
      <c r="E29" s="52"/>
      <c r="F29" s="90" t="s">
        <v>64</v>
      </c>
      <c r="H29" s="70"/>
      <c r="I29" s="75"/>
      <c r="J29" s="52"/>
      <c r="K29" s="90" t="s">
        <v>64</v>
      </c>
      <c r="L29" s="75"/>
      <c r="M29" s="52"/>
      <c r="N29" s="90" t="s">
        <v>64</v>
      </c>
    </row>
    <row r="30" spans="1:14" ht="15" hidden="1" x14ac:dyDescent="0.25">
      <c r="A30" s="39" t="s">
        <v>70</v>
      </c>
      <c r="B30" s="18"/>
      <c r="C30" s="70">
        <v>0</v>
      </c>
      <c r="D30" s="75"/>
      <c r="E30" s="52"/>
      <c r="F30" s="90" t="s">
        <v>64</v>
      </c>
      <c r="H30" s="70"/>
      <c r="I30" s="75"/>
      <c r="J30" s="52"/>
      <c r="K30" s="90" t="s">
        <v>64</v>
      </c>
      <c r="L30" s="75"/>
      <c r="M30" s="52"/>
      <c r="N30" s="90" t="s">
        <v>64</v>
      </c>
    </row>
    <row r="31" spans="1:14" ht="15" hidden="1" x14ac:dyDescent="0.25">
      <c r="A31" s="39" t="s">
        <v>69</v>
      </c>
      <c r="B31" s="18"/>
      <c r="C31" s="70">
        <v>0</v>
      </c>
      <c r="D31" s="75"/>
      <c r="E31" s="52"/>
      <c r="F31" s="90" t="s">
        <v>64</v>
      </c>
      <c r="H31" s="70"/>
      <c r="I31" s="75"/>
      <c r="J31" s="52"/>
      <c r="K31" s="90" t="s">
        <v>64</v>
      </c>
      <c r="L31" s="75"/>
      <c r="M31" s="52"/>
      <c r="N31" s="90" t="s">
        <v>64</v>
      </c>
    </row>
    <row r="32" spans="1:14" ht="15" hidden="1" x14ac:dyDescent="0.25">
      <c r="A32" s="39" t="s">
        <v>68</v>
      </c>
      <c r="B32" s="18"/>
      <c r="C32" s="70">
        <v>0</v>
      </c>
      <c r="D32" s="75"/>
      <c r="E32" s="52"/>
      <c r="F32" s="90" t="s">
        <v>64</v>
      </c>
      <c r="H32" s="70"/>
      <c r="I32" s="75"/>
      <c r="J32" s="52"/>
      <c r="K32" s="90" t="s">
        <v>64</v>
      </c>
      <c r="L32" s="75"/>
      <c r="M32" s="52"/>
      <c r="N32" s="90" t="s">
        <v>64</v>
      </c>
    </row>
    <row r="33" spans="1:14" ht="15" hidden="1" x14ac:dyDescent="0.25">
      <c r="A33" s="39" t="s">
        <v>67</v>
      </c>
      <c r="B33" s="18"/>
      <c r="C33" s="70">
        <v>0</v>
      </c>
      <c r="D33" s="75"/>
      <c r="E33" s="52"/>
      <c r="F33" s="90" t="s">
        <v>64</v>
      </c>
      <c r="H33" s="70"/>
      <c r="I33" s="75"/>
      <c r="J33" s="52"/>
      <c r="K33" s="90" t="s">
        <v>64</v>
      </c>
      <c r="L33" s="75"/>
      <c r="M33" s="52"/>
      <c r="N33" s="90" t="s">
        <v>64</v>
      </c>
    </row>
    <row r="34" spans="1:14" ht="15" hidden="1" x14ac:dyDescent="0.25">
      <c r="A34" s="39" t="s">
        <v>66</v>
      </c>
      <c r="B34" s="18"/>
      <c r="C34" s="70">
        <v>0</v>
      </c>
      <c r="D34" s="75"/>
      <c r="E34" s="52"/>
      <c r="F34" s="90" t="s">
        <v>64</v>
      </c>
      <c r="H34" s="70"/>
      <c r="I34" s="75"/>
      <c r="J34" s="52"/>
      <c r="K34" s="90" t="s">
        <v>64</v>
      </c>
      <c r="L34" s="75"/>
      <c r="M34" s="52"/>
      <c r="N34" s="90" t="s">
        <v>64</v>
      </c>
    </row>
    <row r="35" spans="1:14" ht="15" hidden="1" x14ac:dyDescent="0.25">
      <c r="A35" s="39" t="s">
        <v>65</v>
      </c>
      <c r="B35" s="18"/>
      <c r="C35" s="70">
        <v>0</v>
      </c>
      <c r="D35" s="75"/>
      <c r="E35" s="52"/>
      <c r="F35" s="90" t="s">
        <v>64</v>
      </c>
      <c r="H35" s="70"/>
      <c r="I35" s="75"/>
      <c r="J35" s="52"/>
      <c r="K35" s="90" t="s">
        <v>64</v>
      </c>
      <c r="L35" s="75"/>
      <c r="M35" s="52"/>
      <c r="N35" s="90" t="s">
        <v>64</v>
      </c>
    </row>
    <row r="36" spans="1:14" x14ac:dyDescent="0.2">
      <c r="A36" s="39" t="s">
        <v>63</v>
      </c>
      <c r="B36" s="18"/>
      <c r="C36" s="70">
        <v>0</v>
      </c>
      <c r="D36" s="150">
        <v>2.5</v>
      </c>
      <c r="E36" s="47">
        <f>+F7</f>
        <v>105</v>
      </c>
      <c r="F36" s="70">
        <f t="shared" ref="F36:F45" si="0">+E36*D36</f>
        <v>262.5</v>
      </c>
      <c r="H36" s="70"/>
      <c r="I36" s="150">
        <v>2.5</v>
      </c>
      <c r="J36" s="47">
        <f>+K7</f>
        <v>210</v>
      </c>
      <c r="K36" s="70">
        <f t="shared" ref="K36:K45" si="1">+J36*I36</f>
        <v>525</v>
      </c>
      <c r="L36" s="150">
        <v>2.5</v>
      </c>
      <c r="M36" s="47">
        <f>+N7</f>
        <v>140</v>
      </c>
      <c r="N36" s="70">
        <f t="shared" ref="N36:N45" si="2">+M36*L36</f>
        <v>350</v>
      </c>
    </row>
    <row r="37" spans="1:14" x14ac:dyDescent="0.2">
      <c r="A37" s="39" t="s">
        <v>62</v>
      </c>
      <c r="B37" s="18"/>
      <c r="C37" s="70">
        <v>0</v>
      </c>
      <c r="D37" s="150">
        <v>0</v>
      </c>
      <c r="E37" s="47">
        <f>+F6</f>
        <v>15</v>
      </c>
      <c r="F37" s="70">
        <f t="shared" si="0"/>
        <v>0</v>
      </c>
      <c r="H37" s="70"/>
      <c r="I37" s="150">
        <v>0</v>
      </c>
      <c r="J37" s="47">
        <f>+K6</f>
        <v>30</v>
      </c>
      <c r="K37" s="70">
        <f t="shared" si="1"/>
        <v>0</v>
      </c>
      <c r="L37" s="150">
        <v>0</v>
      </c>
      <c r="M37" s="47">
        <f>+N6</f>
        <v>20</v>
      </c>
      <c r="N37" s="70">
        <f t="shared" si="2"/>
        <v>0</v>
      </c>
    </row>
    <row r="38" spans="1:14" x14ac:dyDescent="0.2">
      <c r="A38" s="39" t="s">
        <v>61</v>
      </c>
      <c r="B38" s="18"/>
      <c r="C38" s="70">
        <v>0</v>
      </c>
      <c r="D38" s="150">
        <v>5</v>
      </c>
      <c r="E38" s="47">
        <f>+F6*2</f>
        <v>30</v>
      </c>
      <c r="F38" s="70">
        <f t="shared" si="0"/>
        <v>150</v>
      </c>
      <c r="H38" s="70"/>
      <c r="I38" s="150">
        <v>5</v>
      </c>
      <c r="J38" s="47">
        <f>+K6*2</f>
        <v>60</v>
      </c>
      <c r="K38" s="70">
        <f t="shared" si="1"/>
        <v>300</v>
      </c>
      <c r="L38" s="150">
        <v>5</v>
      </c>
      <c r="M38" s="47">
        <f>+N6*2</f>
        <v>40</v>
      </c>
      <c r="N38" s="70">
        <f t="shared" si="2"/>
        <v>200</v>
      </c>
    </row>
    <row r="39" spans="1:14" x14ac:dyDescent="0.2">
      <c r="A39" s="39" t="s">
        <v>60</v>
      </c>
      <c r="B39" s="18"/>
      <c r="C39" s="70">
        <v>0</v>
      </c>
      <c r="D39" s="150">
        <v>18</v>
      </c>
      <c r="E39" s="47">
        <f>+F7+F8</f>
        <v>130</v>
      </c>
      <c r="F39" s="70">
        <f t="shared" si="0"/>
        <v>2340</v>
      </c>
      <c r="H39" s="70"/>
      <c r="I39" s="150">
        <v>18</v>
      </c>
      <c r="J39" s="47">
        <f>+K7+K8</f>
        <v>235</v>
      </c>
      <c r="K39" s="70">
        <f t="shared" si="1"/>
        <v>4230</v>
      </c>
      <c r="L39" s="150">
        <v>18</v>
      </c>
      <c r="M39" s="47">
        <f>+N7+N8</f>
        <v>165</v>
      </c>
      <c r="N39" s="70">
        <f t="shared" si="2"/>
        <v>2970</v>
      </c>
    </row>
    <row r="40" spans="1:14" ht="12.75" customHeight="1" x14ac:dyDescent="0.2">
      <c r="A40" s="39" t="s">
        <v>59</v>
      </c>
      <c r="B40" s="18"/>
      <c r="C40" s="98">
        <v>0</v>
      </c>
      <c r="D40" s="149">
        <v>35</v>
      </c>
      <c r="E40" s="47">
        <f>+F7+F8</f>
        <v>130</v>
      </c>
      <c r="F40" s="70">
        <f t="shared" si="0"/>
        <v>4550</v>
      </c>
      <c r="H40" s="70"/>
      <c r="I40" s="149">
        <v>35</v>
      </c>
      <c r="J40" s="47">
        <f>+K7+K8</f>
        <v>235</v>
      </c>
      <c r="K40" s="70">
        <f t="shared" si="1"/>
        <v>8225</v>
      </c>
      <c r="L40" s="149">
        <v>35</v>
      </c>
      <c r="M40" s="47">
        <f>+N7+N8</f>
        <v>165</v>
      </c>
      <c r="N40" s="70">
        <f t="shared" si="2"/>
        <v>5775</v>
      </c>
    </row>
    <row r="41" spans="1:14" x14ac:dyDescent="0.2">
      <c r="A41" s="39" t="s">
        <v>58</v>
      </c>
      <c r="B41" s="18"/>
      <c r="C41" s="70">
        <v>0</v>
      </c>
      <c r="D41" s="150">
        <v>3</v>
      </c>
      <c r="E41" s="47">
        <f>+F6*3</f>
        <v>45</v>
      </c>
      <c r="F41" s="70">
        <f t="shared" si="0"/>
        <v>135</v>
      </c>
      <c r="H41" s="70"/>
      <c r="I41" s="150">
        <v>3</v>
      </c>
      <c r="J41" s="47">
        <f>+K6*3</f>
        <v>90</v>
      </c>
      <c r="K41" s="70">
        <f t="shared" si="1"/>
        <v>270</v>
      </c>
      <c r="L41" s="150">
        <v>3</v>
      </c>
      <c r="M41" s="47">
        <f>+N6*3</f>
        <v>60</v>
      </c>
      <c r="N41" s="70">
        <f t="shared" si="2"/>
        <v>180</v>
      </c>
    </row>
    <row r="42" spans="1:14" x14ac:dyDescent="0.2">
      <c r="A42" s="33" t="s">
        <v>172</v>
      </c>
      <c r="B42" s="18"/>
      <c r="C42" s="70">
        <v>0</v>
      </c>
      <c r="D42" s="150">
        <v>0</v>
      </c>
      <c r="E42" s="47">
        <f>+F6</f>
        <v>15</v>
      </c>
      <c r="F42" s="70">
        <f t="shared" si="0"/>
        <v>0</v>
      </c>
      <c r="H42" s="70"/>
      <c r="I42" s="150">
        <v>0</v>
      </c>
      <c r="J42" s="47">
        <f>+K6</f>
        <v>30</v>
      </c>
      <c r="K42" s="70">
        <f t="shared" si="1"/>
        <v>0</v>
      </c>
      <c r="L42" s="150">
        <v>0</v>
      </c>
      <c r="M42" s="47">
        <f>+N6</f>
        <v>20</v>
      </c>
      <c r="N42" s="70">
        <f t="shared" si="2"/>
        <v>0</v>
      </c>
    </row>
    <row r="43" spans="1:14" x14ac:dyDescent="0.2">
      <c r="A43" s="33" t="s">
        <v>171</v>
      </c>
      <c r="B43" s="18"/>
      <c r="C43" s="70">
        <v>0</v>
      </c>
      <c r="D43" s="150">
        <v>0</v>
      </c>
      <c r="E43" s="47">
        <f>+F6</f>
        <v>15</v>
      </c>
      <c r="F43" s="70">
        <f t="shared" si="0"/>
        <v>0</v>
      </c>
      <c r="H43" s="70"/>
      <c r="I43" s="150">
        <v>0</v>
      </c>
      <c r="J43" s="47">
        <f>+K6</f>
        <v>30</v>
      </c>
      <c r="K43" s="70">
        <f t="shared" si="1"/>
        <v>0</v>
      </c>
      <c r="L43" s="150">
        <v>0</v>
      </c>
      <c r="M43" s="47">
        <f>+N6</f>
        <v>20</v>
      </c>
      <c r="N43" s="70">
        <f t="shared" si="2"/>
        <v>0</v>
      </c>
    </row>
    <row r="44" spans="1:14" ht="12.75" customHeight="1" x14ac:dyDescent="0.2">
      <c r="A44" s="83" t="s">
        <v>57</v>
      </c>
      <c r="B44" s="18"/>
      <c r="C44" s="98">
        <v>0</v>
      </c>
      <c r="D44" s="149">
        <v>0</v>
      </c>
      <c r="E44" s="47">
        <f>+F6</f>
        <v>15</v>
      </c>
      <c r="F44" s="70">
        <f t="shared" si="0"/>
        <v>0</v>
      </c>
      <c r="H44" s="70"/>
      <c r="I44" s="149">
        <v>0</v>
      </c>
      <c r="J44" s="47">
        <f>+K6</f>
        <v>30</v>
      </c>
      <c r="K44" s="70">
        <f t="shared" si="1"/>
        <v>0</v>
      </c>
      <c r="L44" s="149">
        <v>0</v>
      </c>
      <c r="M44" s="47">
        <f>+N6</f>
        <v>20</v>
      </c>
      <c r="N44" s="70">
        <f t="shared" si="2"/>
        <v>0</v>
      </c>
    </row>
    <row r="45" spans="1:14" ht="12.75" customHeight="1" x14ac:dyDescent="0.35">
      <c r="A45" s="83" t="s">
        <v>56</v>
      </c>
      <c r="B45" s="18"/>
      <c r="C45" s="81">
        <v>0</v>
      </c>
      <c r="D45" s="148">
        <v>0</v>
      </c>
      <c r="E45" s="47">
        <f>+F6</f>
        <v>15</v>
      </c>
      <c r="F45" s="81">
        <f t="shared" si="0"/>
        <v>0</v>
      </c>
      <c r="H45" s="70"/>
      <c r="I45" s="148">
        <v>0</v>
      </c>
      <c r="J45" s="47">
        <f>+K6</f>
        <v>30</v>
      </c>
      <c r="K45" s="81">
        <f t="shared" si="1"/>
        <v>0</v>
      </c>
      <c r="L45" s="148">
        <v>0</v>
      </c>
      <c r="M45" s="47">
        <f>+N6</f>
        <v>20</v>
      </c>
      <c r="N45" s="81">
        <f t="shared" si="2"/>
        <v>0</v>
      </c>
    </row>
    <row r="46" spans="1:14" ht="15" customHeight="1" x14ac:dyDescent="0.2">
      <c r="A46" s="27" t="s">
        <v>55</v>
      </c>
      <c r="B46" s="18"/>
      <c r="C46" s="70">
        <f>SUM(C28:C45)</f>
        <v>0</v>
      </c>
      <c r="D46" s="75"/>
      <c r="E46" s="25"/>
      <c r="F46" s="70">
        <f>SUM(F28:F45)</f>
        <v>7437.5</v>
      </c>
      <c r="H46" s="70"/>
      <c r="I46" s="75"/>
      <c r="J46" s="25"/>
      <c r="K46" s="70">
        <f>SUM(K28:K45)</f>
        <v>13550</v>
      </c>
      <c r="L46" s="75"/>
      <c r="M46" s="25"/>
      <c r="N46" s="70">
        <f>SUM(N28:N45)</f>
        <v>9475</v>
      </c>
    </row>
    <row r="47" spans="1:14" ht="15" customHeight="1" thickBot="1" x14ac:dyDescent="0.25">
      <c r="A47" s="46" t="s">
        <v>54</v>
      </c>
      <c r="B47" s="45"/>
      <c r="C47" s="91">
        <f>+C46+C26</f>
        <v>1815</v>
      </c>
      <c r="D47" s="92"/>
      <c r="E47" s="43"/>
      <c r="F47" s="91">
        <f>+F46+F26</f>
        <v>12111.5</v>
      </c>
      <c r="H47" s="70"/>
      <c r="I47" s="92"/>
      <c r="J47" s="43"/>
      <c r="K47" s="91">
        <f>+K46+K26</f>
        <v>18757</v>
      </c>
      <c r="L47" s="92"/>
      <c r="M47" s="43"/>
      <c r="N47" s="91">
        <f>+N46+N26</f>
        <v>14682</v>
      </c>
    </row>
    <row r="48" spans="1:14" ht="13.5" hidden="1" thickTop="1" x14ac:dyDescent="0.2">
      <c r="A48" s="27" t="s">
        <v>53</v>
      </c>
      <c r="B48" s="18"/>
      <c r="C48" s="70"/>
      <c r="D48" s="75"/>
      <c r="E48" s="25"/>
      <c r="F48" s="70"/>
      <c r="H48" s="70"/>
      <c r="I48" s="75"/>
      <c r="J48" s="25"/>
      <c r="K48" s="70"/>
      <c r="L48" s="75"/>
      <c r="M48" s="25"/>
      <c r="N48" s="70"/>
    </row>
    <row r="49" spans="1:14" ht="16.5" hidden="1" customHeight="1" x14ac:dyDescent="0.25">
      <c r="A49" s="83" t="s">
        <v>52</v>
      </c>
      <c r="B49" s="18"/>
      <c r="C49" s="70">
        <v>0</v>
      </c>
      <c r="D49" s="75"/>
      <c r="E49" s="25"/>
      <c r="F49" s="90"/>
      <c r="H49" s="70"/>
      <c r="I49" s="75"/>
      <c r="J49" s="25"/>
      <c r="K49" s="90"/>
      <c r="L49" s="75"/>
      <c r="M49" s="25"/>
      <c r="N49" s="90"/>
    </row>
    <row r="50" spans="1:14" ht="15.75" hidden="1" thickTop="1" x14ac:dyDescent="0.25">
      <c r="A50" s="83" t="s">
        <v>51</v>
      </c>
      <c r="B50" s="18"/>
      <c r="C50" s="70">
        <v>0</v>
      </c>
      <c r="D50" s="75"/>
      <c r="E50" s="25"/>
      <c r="F50" s="90"/>
      <c r="H50" s="70"/>
      <c r="I50" s="75"/>
      <c r="J50" s="25"/>
      <c r="K50" s="90"/>
      <c r="L50" s="75"/>
      <c r="M50" s="25"/>
      <c r="N50" s="90"/>
    </row>
    <row r="51" spans="1:14" ht="15.75" hidden="1" thickTop="1" x14ac:dyDescent="0.25">
      <c r="A51" s="83" t="s">
        <v>50</v>
      </c>
      <c r="B51" s="18"/>
      <c r="C51" s="70">
        <v>0</v>
      </c>
      <c r="D51" s="75"/>
      <c r="E51" s="25"/>
      <c r="F51" s="90"/>
      <c r="H51" s="70"/>
      <c r="I51" s="75"/>
      <c r="J51" s="25"/>
      <c r="K51" s="90"/>
      <c r="L51" s="75"/>
      <c r="M51" s="25"/>
      <c r="N51" s="90"/>
    </row>
    <row r="52" spans="1:14" ht="15.75" hidden="1" thickTop="1" x14ac:dyDescent="0.35">
      <c r="A52" s="83" t="s">
        <v>49</v>
      </c>
      <c r="B52" s="18"/>
      <c r="C52" s="81">
        <v>1500</v>
      </c>
      <c r="D52" s="79"/>
      <c r="E52" s="25"/>
      <c r="F52" s="89"/>
      <c r="H52" s="70"/>
      <c r="I52" s="79"/>
      <c r="J52" s="25"/>
      <c r="K52" s="89"/>
      <c r="L52" s="79"/>
      <c r="M52" s="25"/>
      <c r="N52" s="89"/>
    </row>
    <row r="53" spans="1:14" ht="18.75" hidden="1" customHeight="1" x14ac:dyDescent="0.2">
      <c r="A53" s="27" t="s">
        <v>48</v>
      </c>
      <c r="B53" s="18"/>
      <c r="C53" s="70">
        <f>SUM(C49:C52)</f>
        <v>1500</v>
      </c>
      <c r="D53" s="75"/>
      <c r="E53" s="25"/>
      <c r="F53" s="70"/>
      <c r="H53" s="70"/>
      <c r="I53" s="75"/>
      <c r="J53" s="25"/>
      <c r="K53" s="70"/>
      <c r="L53" s="75"/>
      <c r="M53" s="25"/>
      <c r="N53" s="70"/>
    </row>
    <row r="54" spans="1:14" ht="21.75" hidden="1" customHeight="1" x14ac:dyDescent="0.2">
      <c r="A54" s="27" t="s">
        <v>47</v>
      </c>
      <c r="B54" s="18" t="s">
        <v>46</v>
      </c>
      <c r="C54" s="70"/>
      <c r="D54" s="75"/>
      <c r="E54" s="25"/>
      <c r="F54" s="70"/>
      <c r="H54" s="70"/>
      <c r="I54" s="75"/>
      <c r="J54" s="25"/>
      <c r="K54" s="70"/>
      <c r="L54" s="75"/>
      <c r="M54" s="25"/>
      <c r="N54" s="70"/>
    </row>
    <row r="55" spans="1:14" ht="13.5" hidden="1" thickTop="1" x14ac:dyDescent="0.2">
      <c r="A55" s="39" t="s">
        <v>45</v>
      </c>
      <c r="B55" s="18">
        <f>+C$6*2</f>
        <v>0</v>
      </c>
      <c r="C55" s="70">
        <v>0</v>
      </c>
      <c r="D55" s="75"/>
      <c r="E55" s="25"/>
      <c r="F55" s="70"/>
      <c r="H55" s="70"/>
      <c r="I55" s="75"/>
      <c r="J55" s="25"/>
      <c r="K55" s="70"/>
      <c r="L55" s="75"/>
      <c r="M55" s="25"/>
      <c r="N55" s="70"/>
    </row>
    <row r="56" spans="1:14" ht="13.5" hidden="1" thickTop="1" x14ac:dyDescent="0.2">
      <c r="A56" s="39" t="s">
        <v>44</v>
      </c>
      <c r="B56" s="18">
        <f>+C$6*2</f>
        <v>0</v>
      </c>
      <c r="C56" s="70">
        <v>0</v>
      </c>
      <c r="D56" s="75"/>
      <c r="E56" s="25"/>
      <c r="F56" s="70"/>
      <c r="H56" s="70"/>
      <c r="I56" s="75"/>
      <c r="J56" s="25"/>
      <c r="K56" s="70"/>
      <c r="L56" s="75"/>
      <c r="M56" s="25"/>
      <c r="N56" s="70"/>
    </row>
    <row r="57" spans="1:14" ht="13.5" hidden="1" thickTop="1" x14ac:dyDescent="0.2">
      <c r="A57" s="39" t="s">
        <v>43</v>
      </c>
      <c r="B57" s="18">
        <f>+C$6</f>
        <v>0</v>
      </c>
      <c r="C57" s="70">
        <v>0</v>
      </c>
      <c r="D57" s="75"/>
      <c r="E57" s="25"/>
      <c r="F57" s="70"/>
      <c r="H57" s="70"/>
      <c r="I57" s="75"/>
      <c r="J57" s="25"/>
      <c r="K57" s="70"/>
      <c r="L57" s="75"/>
      <c r="M57" s="25"/>
      <c r="N57" s="70"/>
    </row>
    <row r="58" spans="1:14" ht="13.5" hidden="1" thickTop="1" x14ac:dyDescent="0.2">
      <c r="A58" s="39" t="s">
        <v>42</v>
      </c>
      <c r="B58" s="18">
        <f>+C$6*3</f>
        <v>0</v>
      </c>
      <c r="C58" s="70">
        <v>0</v>
      </c>
      <c r="D58" s="75"/>
      <c r="E58" s="25"/>
      <c r="F58" s="70"/>
      <c r="H58" s="70"/>
      <c r="I58" s="75"/>
      <c r="J58" s="25"/>
      <c r="K58" s="70"/>
      <c r="L58" s="75"/>
      <c r="M58" s="25"/>
      <c r="N58" s="70"/>
    </row>
    <row r="59" spans="1:14" ht="13.5" hidden="1" thickTop="1" x14ac:dyDescent="0.2">
      <c r="A59" s="39" t="s">
        <v>41</v>
      </c>
      <c r="B59" s="18">
        <f>+C$6*2</f>
        <v>0</v>
      </c>
      <c r="C59" s="70">
        <v>0</v>
      </c>
      <c r="D59" s="75"/>
      <c r="E59" s="25"/>
      <c r="F59" s="70"/>
      <c r="H59" s="70"/>
      <c r="I59" s="75"/>
      <c r="J59" s="25"/>
      <c r="K59" s="70"/>
      <c r="L59" s="75"/>
      <c r="M59" s="25"/>
      <c r="N59" s="70"/>
    </row>
    <row r="60" spans="1:14" ht="13.5" hidden="1" thickTop="1" x14ac:dyDescent="0.2">
      <c r="A60" s="39" t="s">
        <v>40</v>
      </c>
      <c r="B60" s="18">
        <f>+C$6*2</f>
        <v>0</v>
      </c>
      <c r="C60" s="70">
        <v>0</v>
      </c>
      <c r="D60" s="75"/>
      <c r="E60" s="25"/>
      <c r="F60" s="70"/>
      <c r="H60" s="70"/>
      <c r="I60" s="75"/>
      <c r="J60" s="25"/>
      <c r="K60" s="70"/>
      <c r="L60" s="75"/>
      <c r="M60" s="25"/>
      <c r="N60" s="70"/>
    </row>
    <row r="61" spans="1:14" ht="15.75" hidden="1" thickTop="1" x14ac:dyDescent="0.35">
      <c r="A61" s="39" t="s">
        <v>39</v>
      </c>
      <c r="B61" s="18"/>
      <c r="C61" s="81">
        <v>0</v>
      </c>
      <c r="D61" s="79"/>
      <c r="E61" s="25"/>
      <c r="F61" s="81"/>
      <c r="H61" s="70"/>
      <c r="I61" s="79"/>
      <c r="J61" s="25"/>
      <c r="K61" s="81"/>
      <c r="L61" s="79"/>
      <c r="M61" s="25"/>
      <c r="N61" s="81"/>
    </row>
    <row r="62" spans="1:14" ht="19.5" hidden="1" customHeight="1" x14ac:dyDescent="0.25">
      <c r="A62" s="27" t="s">
        <v>38</v>
      </c>
      <c r="B62" s="18"/>
      <c r="C62" s="87">
        <f>SUM(C55:C61)</f>
        <v>0</v>
      </c>
      <c r="D62" s="88"/>
      <c r="E62" s="25"/>
      <c r="F62" s="87"/>
      <c r="H62" s="70"/>
      <c r="I62" s="88"/>
      <c r="J62" s="25"/>
      <c r="K62" s="87"/>
      <c r="L62" s="88"/>
      <c r="M62" s="25"/>
      <c r="N62" s="87"/>
    </row>
    <row r="63" spans="1:14" ht="19.5" hidden="1" customHeight="1" x14ac:dyDescent="0.25">
      <c r="A63" s="24" t="s">
        <v>37</v>
      </c>
      <c r="B63" s="23"/>
      <c r="C63" s="85">
        <f>+C62+C53</f>
        <v>1500</v>
      </c>
      <c r="D63" s="86"/>
      <c r="E63" s="21"/>
      <c r="F63" s="85"/>
      <c r="H63" s="70"/>
      <c r="I63" s="86"/>
      <c r="J63" s="21"/>
      <c r="K63" s="85"/>
      <c r="L63" s="86"/>
      <c r="M63" s="21"/>
      <c r="N63" s="85"/>
    </row>
    <row r="64" spans="1:14" ht="18" hidden="1" customHeight="1" x14ac:dyDescent="0.2">
      <c r="A64" s="24" t="s">
        <v>36</v>
      </c>
      <c r="B64" s="23"/>
      <c r="C64" s="72">
        <f>+C47-C63</f>
        <v>315</v>
      </c>
      <c r="D64" s="73"/>
      <c r="E64" s="21"/>
      <c r="F64" s="72"/>
      <c r="H64" s="70"/>
      <c r="I64" s="73"/>
      <c r="J64" s="21"/>
      <c r="K64" s="72"/>
      <c r="L64" s="73"/>
      <c r="M64" s="21"/>
      <c r="N64" s="72"/>
    </row>
    <row r="65" spans="1:14" ht="21" customHeight="1" thickTop="1" x14ac:dyDescent="0.2">
      <c r="A65" s="27" t="s">
        <v>35</v>
      </c>
      <c r="B65" s="18"/>
      <c r="C65" s="70"/>
      <c r="D65" s="75"/>
      <c r="E65" s="25"/>
      <c r="F65" s="70"/>
      <c r="H65" s="70"/>
      <c r="I65" s="75"/>
      <c r="J65" s="25"/>
      <c r="K65" s="70"/>
      <c r="L65" s="75"/>
      <c r="M65" s="25"/>
      <c r="N65" s="70"/>
    </row>
    <row r="66" spans="1:14" ht="15" x14ac:dyDescent="0.25">
      <c r="A66" s="83" t="s">
        <v>34</v>
      </c>
      <c r="B66" s="18"/>
      <c r="C66" s="70">
        <v>0</v>
      </c>
      <c r="D66" s="88" t="s">
        <v>33</v>
      </c>
      <c r="E66" s="25"/>
      <c r="F66" s="147">
        <v>0</v>
      </c>
      <c r="H66" s="70"/>
      <c r="I66" s="75"/>
      <c r="J66" s="25"/>
      <c r="K66" s="147">
        <v>0</v>
      </c>
      <c r="L66" s="75"/>
      <c r="M66" s="25"/>
      <c r="N66" s="147">
        <v>0</v>
      </c>
    </row>
    <row r="67" spans="1:14" x14ac:dyDescent="0.2">
      <c r="A67" s="83" t="s">
        <v>32</v>
      </c>
      <c r="B67" s="18"/>
      <c r="C67" s="70">
        <v>0</v>
      </c>
      <c r="D67" s="75"/>
      <c r="E67" s="25"/>
      <c r="F67" s="147">
        <v>0</v>
      </c>
      <c r="H67" s="70"/>
      <c r="I67" s="75"/>
      <c r="J67" s="25"/>
      <c r="K67" s="147">
        <v>0</v>
      </c>
      <c r="L67" s="75"/>
      <c r="M67" s="25"/>
      <c r="N67" s="147">
        <v>0</v>
      </c>
    </row>
    <row r="68" spans="1:14" x14ac:dyDescent="0.2">
      <c r="A68" s="83" t="s">
        <v>31</v>
      </c>
      <c r="B68" s="18"/>
      <c r="C68" s="70">
        <v>0</v>
      </c>
      <c r="D68" s="75"/>
      <c r="E68" s="25"/>
      <c r="F68" s="147">
        <v>0</v>
      </c>
      <c r="H68" s="70"/>
      <c r="I68" s="75"/>
      <c r="J68" s="25"/>
      <c r="K68" s="147">
        <v>0</v>
      </c>
      <c r="L68" s="75"/>
      <c r="M68" s="25"/>
      <c r="N68" s="147">
        <v>0</v>
      </c>
    </row>
    <row r="69" spans="1:14" x14ac:dyDescent="0.2">
      <c r="A69" s="83" t="s">
        <v>30</v>
      </c>
      <c r="B69" s="18"/>
      <c r="C69" s="70">
        <v>0</v>
      </c>
      <c r="D69" s="75"/>
      <c r="E69" s="25"/>
      <c r="F69" s="147">
        <v>0</v>
      </c>
      <c r="H69" s="70"/>
      <c r="I69" s="75"/>
      <c r="J69" s="25"/>
      <c r="K69" s="147">
        <v>0</v>
      </c>
      <c r="L69" s="75"/>
      <c r="M69" s="25"/>
      <c r="N69" s="147">
        <v>0</v>
      </c>
    </row>
    <row r="70" spans="1:14" x14ac:dyDescent="0.2">
      <c r="A70" s="83" t="s">
        <v>29</v>
      </c>
      <c r="B70" s="18"/>
      <c r="C70" s="70">
        <v>0</v>
      </c>
      <c r="D70" s="75"/>
      <c r="E70" s="25"/>
      <c r="F70" s="147">
        <v>0</v>
      </c>
      <c r="H70" s="70"/>
      <c r="I70" s="75"/>
      <c r="J70" s="25"/>
      <c r="K70" s="147">
        <v>0</v>
      </c>
      <c r="L70" s="75"/>
      <c r="M70" s="25"/>
      <c r="N70" s="147">
        <v>0</v>
      </c>
    </row>
    <row r="71" spans="1:14" ht="15" x14ac:dyDescent="0.35">
      <c r="A71" s="83" t="s">
        <v>28</v>
      </c>
      <c r="B71" s="82"/>
      <c r="C71" s="81">
        <v>0</v>
      </c>
      <c r="D71" s="79"/>
      <c r="E71" s="78"/>
      <c r="F71" s="146">
        <v>0</v>
      </c>
      <c r="H71" s="70"/>
      <c r="I71" s="79"/>
      <c r="J71" s="78"/>
      <c r="K71" s="146">
        <v>0</v>
      </c>
      <c r="L71" s="79"/>
      <c r="M71" s="78"/>
      <c r="N71" s="146">
        <v>0</v>
      </c>
    </row>
    <row r="72" spans="1:14" ht="17.25" customHeight="1" x14ac:dyDescent="0.2">
      <c r="A72" s="27" t="s">
        <v>27</v>
      </c>
      <c r="B72" s="18"/>
      <c r="C72" s="70">
        <f>SUM(C66:C71)</f>
        <v>0</v>
      </c>
      <c r="D72" s="75"/>
      <c r="E72" s="25"/>
      <c r="F72" s="70">
        <f>SUM(F66:F71)</f>
        <v>0</v>
      </c>
      <c r="H72" s="70"/>
      <c r="I72" s="75"/>
      <c r="J72" s="25"/>
      <c r="K72" s="70">
        <f>SUM(K66:K71)</f>
        <v>0</v>
      </c>
      <c r="L72" s="75"/>
      <c r="M72" s="25"/>
      <c r="N72" s="70">
        <f>SUM(N66:N71)</f>
        <v>0</v>
      </c>
    </row>
    <row r="73" spans="1:14" ht="21.75" hidden="1" customHeight="1" x14ac:dyDescent="0.2">
      <c r="A73" s="24" t="s">
        <v>26</v>
      </c>
      <c r="B73" s="23"/>
      <c r="C73" s="72">
        <f>+C64+C72</f>
        <v>315</v>
      </c>
      <c r="D73" s="73"/>
      <c r="E73" s="21"/>
      <c r="F73" s="72">
        <f>+F64+F72</f>
        <v>0</v>
      </c>
      <c r="H73" s="70"/>
      <c r="I73" s="73"/>
      <c r="J73" s="21"/>
      <c r="K73" s="72">
        <f>+K64+K72</f>
        <v>0</v>
      </c>
      <c r="L73" s="73"/>
      <c r="M73" s="21"/>
      <c r="N73" s="72">
        <f>+N64+N72</f>
        <v>0</v>
      </c>
    </row>
    <row r="74" spans="1:14" x14ac:dyDescent="0.2">
      <c r="A74" s="19"/>
      <c r="B74" s="18"/>
      <c r="C74" s="70"/>
      <c r="D74" s="15"/>
      <c r="E74" s="15"/>
      <c r="H74" s="70"/>
      <c r="I74" s="15"/>
      <c r="J74" s="15"/>
      <c r="L74" s="15"/>
      <c r="M74" s="15"/>
    </row>
    <row r="75" spans="1:14" x14ac:dyDescent="0.2">
      <c r="A75" s="145" t="s">
        <v>170</v>
      </c>
      <c r="D75" s="15"/>
      <c r="E75" s="15"/>
      <c r="F75" s="142">
        <f>+F47/F6</f>
        <v>807.43333333333328</v>
      </c>
      <c r="G75" s="142"/>
      <c r="H75" s="143"/>
      <c r="I75" s="142"/>
      <c r="J75" s="142"/>
      <c r="K75" s="142">
        <f>+K47/K6</f>
        <v>625.23333333333335</v>
      </c>
      <c r="L75" s="142"/>
      <c r="M75" s="142"/>
      <c r="N75" s="142">
        <f>+N47/N6</f>
        <v>734.1</v>
      </c>
    </row>
  </sheetData>
  <mergeCells count="5">
    <mergeCell ref="A2:F2"/>
    <mergeCell ref="D5:F5"/>
    <mergeCell ref="I5:K5"/>
    <mergeCell ref="A1:K1"/>
    <mergeCell ref="L5:N5"/>
  </mergeCells>
  <printOptions horizontalCentered="1" verticalCentered="1"/>
  <pageMargins left="0.25" right="0.25" top="0.71" bottom="0.25" header="0.5" footer="0.5"/>
  <headerFooter alignWithMargins="0"/>
  <rowBreaks count="1" manualBreakCount="1">
    <brk id="74" max="1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9"/>
  <sheetViews>
    <sheetView workbookViewId="0">
      <pane xSplit="1" ySplit="8" topLeftCell="B9" activePane="bottomRight" state="frozen"/>
      <selection pane="topRight" activeCell="B1" sqref="B1"/>
      <selection pane="bottomLeft" activeCell="A8" sqref="A8"/>
      <selection pane="bottomRight" activeCell="A11" sqref="A11"/>
    </sheetView>
  </sheetViews>
  <sheetFormatPr defaultColWidth="8.85546875" defaultRowHeight="12.75" x14ac:dyDescent="0.2"/>
  <cols>
    <col min="1" max="1" width="30.140625" style="15" customWidth="1"/>
    <col min="2" max="2" width="3.42578125" style="15" hidden="1" customWidth="1"/>
    <col min="3" max="3" width="16.28515625" style="68" hidden="1" customWidth="1"/>
    <col min="4" max="4" width="14" style="68" bestFit="1" customWidth="1"/>
    <col min="5" max="5" width="5.7109375" style="68" customWidth="1"/>
    <col min="6" max="6" width="14" style="15" bestFit="1" customWidth="1"/>
    <col min="7" max="7" width="2.42578125" style="15" customWidth="1"/>
    <col min="8" max="8" width="3" style="68" customWidth="1"/>
    <col min="9" max="9" width="14" style="68" bestFit="1" customWidth="1"/>
    <col min="10" max="10" width="5.7109375" style="68" customWidth="1"/>
    <col min="11" max="11" width="14" style="15" bestFit="1" customWidth="1"/>
    <col min="12" max="12" width="14" style="68" bestFit="1" customWidth="1"/>
    <col min="13" max="13" width="5.7109375" style="68" customWidth="1"/>
    <col min="14" max="14" width="14" style="15" bestFit="1" customWidth="1"/>
    <col min="15" max="16384" width="8.85546875" style="15"/>
  </cols>
  <sheetData>
    <row r="1" spans="1:14" ht="22.5" x14ac:dyDescent="0.3">
      <c r="A1" s="192" t="s">
        <v>101</v>
      </c>
      <c r="B1" s="193"/>
      <c r="C1" s="193"/>
      <c r="D1" s="193"/>
      <c r="E1" s="193"/>
      <c r="F1" s="193"/>
      <c r="G1" s="193"/>
      <c r="H1" s="193"/>
      <c r="I1" s="193"/>
      <c r="J1" s="193"/>
      <c r="K1" s="193"/>
      <c r="L1" s="15"/>
      <c r="M1" s="15"/>
    </row>
    <row r="2" spans="1:14" x14ac:dyDescent="0.2">
      <c r="A2" s="185" t="s">
        <v>143</v>
      </c>
      <c r="B2" s="186"/>
      <c r="C2" s="186"/>
      <c r="D2" s="186"/>
      <c r="E2" s="186"/>
      <c r="F2" s="186"/>
      <c r="G2" s="25"/>
      <c r="H2" s="25"/>
      <c r="I2" s="25"/>
      <c r="J2" s="25"/>
      <c r="K2" s="25"/>
      <c r="L2" s="25"/>
      <c r="M2" s="25"/>
      <c r="N2" s="25"/>
    </row>
    <row r="3" spans="1:14" x14ac:dyDescent="0.2">
      <c r="A3" s="66"/>
      <c r="B3" s="65"/>
      <c r="C3" s="65"/>
      <c r="D3" s="65"/>
      <c r="E3" s="65"/>
      <c r="F3" s="65"/>
      <c r="G3" s="25"/>
      <c r="H3" s="25"/>
      <c r="I3" s="25"/>
      <c r="J3" s="25"/>
      <c r="K3" s="25"/>
      <c r="L3" s="25"/>
      <c r="M3" s="25"/>
      <c r="N3" s="25"/>
    </row>
    <row r="4" spans="1:14" x14ac:dyDescent="0.2">
      <c r="A4" s="19"/>
      <c r="B4" s="25" t="s">
        <v>99</v>
      </c>
      <c r="C4" s="70"/>
      <c r="D4" s="25"/>
      <c r="E4" s="25"/>
      <c r="F4" s="25"/>
      <c r="H4" s="70"/>
      <c r="I4" s="15"/>
      <c r="J4" s="15"/>
      <c r="L4" s="15"/>
      <c r="M4" s="15"/>
    </row>
    <row r="5" spans="1:14" x14ac:dyDescent="0.2">
      <c r="A5" s="19"/>
      <c r="B5" s="64" t="s">
        <v>98</v>
      </c>
      <c r="C5" s="70"/>
      <c r="D5" s="191" t="s">
        <v>97</v>
      </c>
      <c r="E5" s="191"/>
      <c r="F5" s="191"/>
      <c r="H5" s="70"/>
      <c r="I5" s="191" t="s">
        <v>97</v>
      </c>
      <c r="J5" s="191"/>
      <c r="K5" s="191"/>
      <c r="L5" s="191" t="s">
        <v>97</v>
      </c>
      <c r="M5" s="191"/>
      <c r="N5" s="191"/>
    </row>
    <row r="6" spans="1:14" x14ac:dyDescent="0.2">
      <c r="A6" s="62" t="s">
        <v>96</v>
      </c>
      <c r="B6" s="61"/>
      <c r="C6" s="155"/>
      <c r="D6" s="153"/>
      <c r="E6" s="57"/>
      <c r="F6" s="152">
        <v>15</v>
      </c>
      <c r="G6" s="60"/>
      <c r="H6" s="154"/>
      <c r="I6" s="153"/>
      <c r="J6" s="57"/>
      <c r="K6" s="152">
        <v>30</v>
      </c>
      <c r="L6" s="153"/>
      <c r="M6" s="57"/>
      <c r="N6" s="152">
        <v>20</v>
      </c>
    </row>
    <row r="7" spans="1:14" x14ac:dyDescent="0.2">
      <c r="A7" s="62" t="s">
        <v>95</v>
      </c>
      <c r="B7" s="61"/>
      <c r="C7" s="152"/>
      <c r="D7" s="153" t="s">
        <v>94</v>
      </c>
      <c r="E7" s="57" t="s">
        <v>93</v>
      </c>
      <c r="F7" s="152">
        <f>+F6*7</f>
        <v>105</v>
      </c>
      <c r="G7" s="60"/>
      <c r="H7" s="154"/>
      <c r="I7" s="153" t="s">
        <v>94</v>
      </c>
      <c r="J7" s="57" t="s">
        <v>93</v>
      </c>
      <c r="K7" s="152">
        <f>+K6*7</f>
        <v>210</v>
      </c>
      <c r="L7" s="153" t="s">
        <v>94</v>
      </c>
      <c r="M7" s="57" t="s">
        <v>93</v>
      </c>
      <c r="N7" s="152">
        <f>+N6*7</f>
        <v>140</v>
      </c>
    </row>
    <row r="8" spans="1:14" x14ac:dyDescent="0.2">
      <c r="A8" s="62" t="s">
        <v>92</v>
      </c>
      <c r="B8" s="61"/>
      <c r="C8" s="152"/>
      <c r="D8" s="153"/>
      <c r="E8" s="57" t="s">
        <v>91</v>
      </c>
      <c r="F8" s="152">
        <v>25</v>
      </c>
      <c r="G8" s="60"/>
      <c r="H8" s="154"/>
      <c r="I8" s="153"/>
      <c r="J8" s="57" t="s">
        <v>91</v>
      </c>
      <c r="K8" s="152">
        <v>25</v>
      </c>
      <c r="L8" s="153"/>
      <c r="M8" s="57" t="s">
        <v>91</v>
      </c>
      <c r="N8" s="152">
        <v>25</v>
      </c>
    </row>
    <row r="9" spans="1:14" hidden="1" x14ac:dyDescent="0.2">
      <c r="A9" s="19"/>
      <c r="B9" s="18"/>
      <c r="C9" s="102"/>
      <c r="D9" s="105"/>
      <c r="E9" s="25"/>
      <c r="F9" s="102"/>
      <c r="H9" s="70"/>
      <c r="I9" s="105"/>
      <c r="J9" s="25"/>
      <c r="K9" s="102"/>
      <c r="L9" s="105"/>
      <c r="M9" s="25"/>
      <c r="N9" s="102"/>
    </row>
    <row r="10" spans="1:14" x14ac:dyDescent="0.2">
      <c r="A10" s="27" t="s">
        <v>90</v>
      </c>
      <c r="B10" s="18"/>
      <c r="C10" s="70"/>
      <c r="D10" s="75"/>
      <c r="E10" s="25"/>
      <c r="F10" s="70"/>
      <c r="H10" s="70"/>
      <c r="I10" s="75"/>
      <c r="J10" s="25"/>
      <c r="K10" s="70"/>
      <c r="L10" s="75"/>
      <c r="M10" s="25"/>
      <c r="N10" s="70"/>
    </row>
    <row r="11" spans="1:14" x14ac:dyDescent="0.2">
      <c r="A11" s="39" t="s">
        <v>89</v>
      </c>
      <c r="B11" s="18"/>
      <c r="C11" s="70"/>
      <c r="D11" s="75"/>
      <c r="E11" s="25"/>
      <c r="F11" s="147">
        <v>0</v>
      </c>
      <c r="H11" s="70"/>
      <c r="I11" s="75"/>
      <c r="J11" s="25"/>
      <c r="K11" s="147">
        <v>0</v>
      </c>
      <c r="L11" s="75"/>
      <c r="M11" s="25"/>
      <c r="N11" s="147">
        <v>0</v>
      </c>
    </row>
    <row r="12" spans="1:14" x14ac:dyDescent="0.2">
      <c r="A12" s="39" t="s">
        <v>142</v>
      </c>
      <c r="B12" s="18"/>
      <c r="C12" s="70"/>
      <c r="D12" s="75"/>
      <c r="E12" s="25"/>
      <c r="F12" s="147">
        <v>2000</v>
      </c>
      <c r="H12" s="70"/>
      <c r="I12" s="75"/>
      <c r="J12" s="25"/>
      <c r="K12" s="147">
        <v>3000</v>
      </c>
      <c r="L12" s="75"/>
      <c r="M12" s="25"/>
      <c r="N12" s="147">
        <v>2000</v>
      </c>
    </row>
    <row r="13" spans="1:14" x14ac:dyDescent="0.2">
      <c r="A13" s="39" t="s">
        <v>141</v>
      </c>
      <c r="B13" s="18"/>
      <c r="C13" s="70"/>
      <c r="D13" s="75"/>
      <c r="E13" s="25"/>
      <c r="F13" s="147">
        <v>1500</v>
      </c>
      <c r="H13" s="70"/>
      <c r="I13" s="75"/>
      <c r="J13" s="25"/>
      <c r="K13" s="147">
        <v>2330</v>
      </c>
      <c r="L13" s="75"/>
      <c r="M13" s="25"/>
      <c r="N13" s="147">
        <v>2000</v>
      </c>
    </row>
    <row r="14" spans="1:14" x14ac:dyDescent="0.2">
      <c r="A14" s="39" t="s">
        <v>140</v>
      </c>
      <c r="B14" s="18"/>
      <c r="C14" s="70"/>
      <c r="D14" s="75">
        <v>10</v>
      </c>
      <c r="E14" s="25">
        <v>130</v>
      </c>
      <c r="F14" s="147">
        <f t="shared" ref="F14:F23" si="0">E14*D14</f>
        <v>1300</v>
      </c>
      <c r="H14" s="70"/>
      <c r="I14" s="75">
        <v>10</v>
      </c>
      <c r="J14" s="25">
        <v>235</v>
      </c>
      <c r="K14" s="147">
        <f t="shared" ref="K14:K23" si="1">J14*I14</f>
        <v>2350</v>
      </c>
      <c r="L14" s="75">
        <v>3</v>
      </c>
      <c r="M14" s="157">
        <v>70</v>
      </c>
      <c r="N14" s="147">
        <f t="shared" ref="N14:N23" si="2">M14*L14</f>
        <v>210</v>
      </c>
    </row>
    <row r="15" spans="1:14" x14ac:dyDescent="0.2">
      <c r="A15" s="39" t="s">
        <v>139</v>
      </c>
      <c r="B15" s="18"/>
      <c r="C15" s="70"/>
      <c r="D15" s="75">
        <v>8</v>
      </c>
      <c r="E15" s="25">
        <v>25</v>
      </c>
      <c r="F15" s="147">
        <f t="shared" si="0"/>
        <v>200</v>
      </c>
      <c r="H15" s="70"/>
      <c r="I15" s="75">
        <v>8</v>
      </c>
      <c r="J15" s="25">
        <v>25</v>
      </c>
      <c r="K15" s="147">
        <f t="shared" si="1"/>
        <v>200</v>
      </c>
      <c r="L15" s="75">
        <v>8</v>
      </c>
      <c r="M15" s="25">
        <v>25</v>
      </c>
      <c r="N15" s="147">
        <f t="shared" si="2"/>
        <v>200</v>
      </c>
    </row>
    <row r="16" spans="1:14" x14ac:dyDescent="0.2">
      <c r="A16" s="39" t="s">
        <v>138</v>
      </c>
      <c r="B16" s="18"/>
      <c r="C16" s="70"/>
      <c r="D16" s="75">
        <v>5</v>
      </c>
      <c r="E16" s="25">
        <v>130</v>
      </c>
      <c r="F16" s="147">
        <f t="shared" si="0"/>
        <v>650</v>
      </c>
      <c r="H16" s="70"/>
      <c r="I16" s="75">
        <v>5</v>
      </c>
      <c r="J16" s="25">
        <v>235</v>
      </c>
      <c r="K16" s="147">
        <f t="shared" si="1"/>
        <v>1175</v>
      </c>
      <c r="L16" s="75">
        <v>5</v>
      </c>
      <c r="M16" s="157">
        <v>140</v>
      </c>
      <c r="N16" s="147">
        <f t="shared" si="2"/>
        <v>700</v>
      </c>
    </row>
    <row r="17" spans="1:14" x14ac:dyDescent="0.2">
      <c r="A17" s="39" t="s">
        <v>137</v>
      </c>
      <c r="B17" s="18"/>
      <c r="C17" s="70"/>
      <c r="D17" s="75">
        <v>21</v>
      </c>
      <c r="E17" s="25">
        <v>130</v>
      </c>
      <c r="F17" s="147">
        <f t="shared" si="0"/>
        <v>2730</v>
      </c>
      <c r="H17" s="70"/>
      <c r="I17" s="75">
        <v>21</v>
      </c>
      <c r="J17" s="25">
        <v>235</v>
      </c>
      <c r="K17" s="147">
        <f t="shared" si="1"/>
        <v>4935</v>
      </c>
      <c r="L17" s="75">
        <v>21</v>
      </c>
      <c r="M17" s="157">
        <v>140</v>
      </c>
      <c r="N17" s="147">
        <f t="shared" si="2"/>
        <v>2940</v>
      </c>
    </row>
    <row r="18" spans="1:14" x14ac:dyDescent="0.2">
      <c r="A18" s="39" t="s">
        <v>136</v>
      </c>
      <c r="B18" s="18"/>
      <c r="C18" s="70"/>
      <c r="D18" s="75">
        <v>10</v>
      </c>
      <c r="E18" s="120">
        <v>130</v>
      </c>
      <c r="F18" s="147">
        <f t="shared" si="0"/>
        <v>1300</v>
      </c>
      <c r="H18" s="70"/>
      <c r="I18" s="75">
        <v>10</v>
      </c>
      <c r="J18" s="120">
        <v>235</v>
      </c>
      <c r="K18" s="147">
        <f t="shared" si="1"/>
        <v>2350</v>
      </c>
      <c r="L18" s="75">
        <v>3</v>
      </c>
      <c r="M18" s="157">
        <v>70</v>
      </c>
      <c r="N18" s="147">
        <f t="shared" si="2"/>
        <v>210</v>
      </c>
    </row>
    <row r="19" spans="1:14" x14ac:dyDescent="0.2">
      <c r="A19" s="39" t="s">
        <v>135</v>
      </c>
      <c r="B19" s="18"/>
      <c r="C19" s="70"/>
      <c r="D19" s="75">
        <v>25</v>
      </c>
      <c r="E19" s="120">
        <v>130</v>
      </c>
      <c r="F19" s="147">
        <f t="shared" si="0"/>
        <v>3250</v>
      </c>
      <c r="H19" s="70"/>
      <c r="I19" s="75">
        <v>25</v>
      </c>
      <c r="J19" s="120">
        <v>235</v>
      </c>
      <c r="K19" s="147">
        <f t="shared" si="1"/>
        <v>5875</v>
      </c>
      <c r="L19" s="75">
        <v>25</v>
      </c>
      <c r="M19" s="157">
        <v>140</v>
      </c>
      <c r="N19" s="147">
        <f t="shared" si="2"/>
        <v>3500</v>
      </c>
    </row>
    <row r="20" spans="1:14" x14ac:dyDescent="0.2">
      <c r="A20" s="39" t="s">
        <v>134</v>
      </c>
      <c r="B20" s="18"/>
      <c r="C20" s="70"/>
      <c r="D20" s="75">
        <v>8</v>
      </c>
      <c r="E20" s="120">
        <v>25</v>
      </c>
      <c r="F20" s="147">
        <f t="shared" si="0"/>
        <v>200</v>
      </c>
      <c r="H20" s="70"/>
      <c r="I20" s="75">
        <v>8</v>
      </c>
      <c r="J20" s="120">
        <v>25</v>
      </c>
      <c r="K20" s="147">
        <f t="shared" si="1"/>
        <v>200</v>
      </c>
      <c r="L20" s="75">
        <v>8</v>
      </c>
      <c r="M20" s="120">
        <v>25</v>
      </c>
      <c r="N20" s="147">
        <f t="shared" si="2"/>
        <v>200</v>
      </c>
    </row>
    <row r="21" spans="1:14" x14ac:dyDescent="0.2">
      <c r="A21" s="39" t="s">
        <v>133</v>
      </c>
      <c r="B21" s="18"/>
      <c r="C21" s="70"/>
      <c r="D21" s="75">
        <v>10</v>
      </c>
      <c r="E21" s="120">
        <v>130</v>
      </c>
      <c r="F21" s="147">
        <f t="shared" si="0"/>
        <v>1300</v>
      </c>
      <c r="H21" s="70"/>
      <c r="I21" s="75">
        <v>10</v>
      </c>
      <c r="J21" s="120">
        <v>235</v>
      </c>
      <c r="K21" s="147">
        <f t="shared" si="1"/>
        <v>2350</v>
      </c>
      <c r="L21" s="75">
        <v>3</v>
      </c>
      <c r="M21" s="157">
        <v>70</v>
      </c>
      <c r="N21" s="147">
        <f t="shared" si="2"/>
        <v>210</v>
      </c>
    </row>
    <row r="22" spans="1:14" x14ac:dyDescent="0.2">
      <c r="A22" s="39" t="s">
        <v>132</v>
      </c>
      <c r="B22" s="18"/>
      <c r="C22" s="70"/>
      <c r="D22" s="75">
        <v>8</v>
      </c>
      <c r="E22" s="120">
        <v>25</v>
      </c>
      <c r="F22" s="147">
        <f t="shared" si="0"/>
        <v>200</v>
      </c>
      <c r="H22" s="70"/>
      <c r="I22" s="75">
        <v>8</v>
      </c>
      <c r="J22" s="120">
        <v>25</v>
      </c>
      <c r="K22" s="147">
        <f t="shared" si="1"/>
        <v>200</v>
      </c>
      <c r="L22" s="75">
        <v>8</v>
      </c>
      <c r="M22" s="120">
        <v>25</v>
      </c>
      <c r="N22" s="147">
        <f t="shared" si="2"/>
        <v>200</v>
      </c>
    </row>
    <row r="23" spans="1:14" x14ac:dyDescent="0.2">
      <c r="A23" s="39" t="s">
        <v>131</v>
      </c>
      <c r="B23" s="18"/>
      <c r="C23" s="70"/>
      <c r="D23" s="75">
        <v>5</v>
      </c>
      <c r="E23" s="120">
        <v>130</v>
      </c>
      <c r="F23" s="147">
        <f t="shared" si="0"/>
        <v>650</v>
      </c>
      <c r="H23" s="70"/>
      <c r="I23" s="75">
        <v>5</v>
      </c>
      <c r="J23" s="120">
        <v>235</v>
      </c>
      <c r="K23" s="147">
        <f t="shared" si="1"/>
        <v>1175</v>
      </c>
      <c r="L23" s="75">
        <v>5</v>
      </c>
      <c r="M23" s="157">
        <v>50</v>
      </c>
      <c r="N23" s="147">
        <f t="shared" si="2"/>
        <v>250</v>
      </c>
    </row>
    <row r="24" spans="1:14" x14ac:dyDescent="0.2">
      <c r="A24" s="39" t="s">
        <v>85</v>
      </c>
      <c r="B24" s="18"/>
      <c r="C24" s="70"/>
      <c r="D24" s="75">
        <v>50</v>
      </c>
      <c r="E24" s="25">
        <v>2</v>
      </c>
      <c r="F24" s="147">
        <f>E24*D24*3</f>
        <v>300</v>
      </c>
      <c r="H24" s="70"/>
      <c r="I24" s="75">
        <v>50</v>
      </c>
      <c r="J24" s="25">
        <v>2</v>
      </c>
      <c r="K24" s="147">
        <f>J24*I24*3</f>
        <v>300</v>
      </c>
      <c r="L24" s="75">
        <v>50</v>
      </c>
      <c r="M24" s="25">
        <v>2</v>
      </c>
      <c r="N24" s="147">
        <f>M24*L24*3</f>
        <v>300</v>
      </c>
    </row>
    <row r="25" spans="1:14" x14ac:dyDescent="0.2">
      <c r="A25" s="39" t="s">
        <v>130</v>
      </c>
      <c r="B25" s="18"/>
      <c r="C25" s="70"/>
      <c r="D25" s="75"/>
      <c r="E25" s="25"/>
      <c r="F25" s="156">
        <v>1000</v>
      </c>
      <c r="H25" s="70"/>
      <c r="I25" s="75"/>
      <c r="J25" s="25"/>
      <c r="K25" s="147">
        <v>1000</v>
      </c>
      <c r="L25" s="75"/>
      <c r="M25" s="25"/>
      <c r="N25" s="147">
        <v>1000</v>
      </c>
    </row>
    <row r="26" spans="1:14" x14ac:dyDescent="0.2">
      <c r="A26" s="39" t="s">
        <v>83</v>
      </c>
      <c r="B26" s="18"/>
      <c r="C26" s="70"/>
      <c r="D26" s="75"/>
      <c r="E26" s="25"/>
      <c r="F26" s="147">
        <v>0</v>
      </c>
      <c r="H26" s="70"/>
      <c r="I26" s="75"/>
      <c r="J26" s="25"/>
      <c r="K26" s="147">
        <v>0</v>
      </c>
      <c r="L26" s="75"/>
      <c r="M26" s="25"/>
      <c r="N26" s="147">
        <v>0</v>
      </c>
    </row>
    <row r="27" spans="1:14" ht="15" x14ac:dyDescent="0.35">
      <c r="A27" s="39" t="s">
        <v>129</v>
      </c>
      <c r="B27" s="18"/>
      <c r="C27" s="81"/>
      <c r="D27" s="79">
        <v>350</v>
      </c>
      <c r="E27" s="25">
        <v>3</v>
      </c>
      <c r="F27" s="146">
        <f>E27*D27</f>
        <v>1050</v>
      </c>
      <c r="H27" s="70"/>
      <c r="I27" s="79">
        <v>350</v>
      </c>
      <c r="J27" s="25">
        <v>3</v>
      </c>
      <c r="K27" s="146">
        <f>J27*I27</f>
        <v>1050</v>
      </c>
      <c r="L27" s="79">
        <v>350</v>
      </c>
      <c r="M27" s="25">
        <v>3</v>
      </c>
      <c r="N27" s="146">
        <f>M27*L27</f>
        <v>1050</v>
      </c>
    </row>
    <row r="28" spans="1:14" ht="18" customHeight="1" x14ac:dyDescent="0.2">
      <c r="A28" s="24" t="s">
        <v>74</v>
      </c>
      <c r="B28" s="23"/>
      <c r="C28" s="72">
        <f>SUM(C11:C27)</f>
        <v>0</v>
      </c>
      <c r="D28" s="73"/>
      <c r="E28" s="21"/>
      <c r="F28" s="72">
        <f>SUM(F11:F27)</f>
        <v>17630</v>
      </c>
      <c r="H28" s="70"/>
      <c r="I28" s="73"/>
      <c r="J28" s="21"/>
      <c r="K28" s="72">
        <f>SUM(K11:K27)</f>
        <v>28490</v>
      </c>
      <c r="L28" s="73"/>
      <c r="M28" s="21"/>
      <c r="N28" s="72">
        <f>SUM(N11:N27)</f>
        <v>14970</v>
      </c>
    </row>
    <row r="29" spans="1:14" ht="18.75" customHeight="1" x14ac:dyDescent="0.2">
      <c r="A29" s="27" t="s">
        <v>73</v>
      </c>
      <c r="B29" s="18"/>
      <c r="C29" s="70"/>
      <c r="D29" s="75"/>
      <c r="E29" s="25"/>
      <c r="F29" s="70"/>
      <c r="H29" s="70"/>
      <c r="I29" s="75"/>
      <c r="J29" s="25"/>
      <c r="K29" s="70"/>
      <c r="L29" s="75"/>
      <c r="M29" s="25"/>
      <c r="N29" s="70"/>
    </row>
    <row r="30" spans="1:14" ht="18.75" hidden="1" customHeight="1" x14ac:dyDescent="0.25">
      <c r="A30" s="39" t="s">
        <v>72</v>
      </c>
      <c r="B30" s="18"/>
      <c r="C30" s="70">
        <v>0</v>
      </c>
      <c r="D30" s="75"/>
      <c r="E30" s="52"/>
      <c r="F30" s="90" t="s">
        <v>64</v>
      </c>
      <c r="H30" s="70"/>
      <c r="I30" s="75"/>
      <c r="J30" s="52"/>
      <c r="K30" s="90" t="s">
        <v>64</v>
      </c>
      <c r="L30" s="75"/>
      <c r="M30" s="52"/>
      <c r="N30" s="90" t="s">
        <v>64</v>
      </c>
    </row>
    <row r="31" spans="1:14" ht="15" hidden="1" x14ac:dyDescent="0.25">
      <c r="A31" s="39" t="s">
        <v>71</v>
      </c>
      <c r="B31" s="18"/>
      <c r="C31" s="70">
        <v>0</v>
      </c>
      <c r="D31" s="75"/>
      <c r="E31" s="52"/>
      <c r="F31" s="90" t="s">
        <v>64</v>
      </c>
      <c r="H31" s="70"/>
      <c r="I31" s="75"/>
      <c r="J31" s="52"/>
      <c r="K31" s="90" t="s">
        <v>64</v>
      </c>
      <c r="L31" s="75"/>
      <c r="M31" s="52"/>
      <c r="N31" s="90" t="s">
        <v>64</v>
      </c>
    </row>
    <row r="32" spans="1:14" ht="15" hidden="1" x14ac:dyDescent="0.25">
      <c r="A32" s="39" t="s">
        <v>70</v>
      </c>
      <c r="B32" s="18"/>
      <c r="C32" s="70">
        <v>0</v>
      </c>
      <c r="D32" s="75"/>
      <c r="E32" s="52"/>
      <c r="F32" s="90" t="s">
        <v>64</v>
      </c>
      <c r="H32" s="70"/>
      <c r="I32" s="75"/>
      <c r="J32" s="52"/>
      <c r="K32" s="90" t="s">
        <v>64</v>
      </c>
      <c r="L32" s="75"/>
      <c r="M32" s="52"/>
      <c r="N32" s="90" t="s">
        <v>64</v>
      </c>
    </row>
    <row r="33" spans="1:14" ht="15" hidden="1" x14ac:dyDescent="0.25">
      <c r="A33" s="39" t="s">
        <v>69</v>
      </c>
      <c r="B33" s="18"/>
      <c r="C33" s="70">
        <v>0</v>
      </c>
      <c r="D33" s="75"/>
      <c r="E33" s="52"/>
      <c r="F33" s="90" t="s">
        <v>64</v>
      </c>
      <c r="H33" s="70"/>
      <c r="I33" s="75"/>
      <c r="J33" s="52"/>
      <c r="K33" s="90" t="s">
        <v>64</v>
      </c>
      <c r="L33" s="75"/>
      <c r="M33" s="52"/>
      <c r="N33" s="90" t="s">
        <v>64</v>
      </c>
    </row>
    <row r="34" spans="1:14" ht="15" hidden="1" x14ac:dyDescent="0.25">
      <c r="A34" s="39" t="s">
        <v>68</v>
      </c>
      <c r="B34" s="18"/>
      <c r="C34" s="70">
        <v>0</v>
      </c>
      <c r="D34" s="75"/>
      <c r="E34" s="52"/>
      <c r="F34" s="90" t="s">
        <v>64</v>
      </c>
      <c r="H34" s="70"/>
      <c r="I34" s="75"/>
      <c r="J34" s="52"/>
      <c r="K34" s="90" t="s">
        <v>64</v>
      </c>
      <c r="L34" s="75"/>
      <c r="M34" s="52"/>
      <c r="N34" s="90" t="s">
        <v>64</v>
      </c>
    </row>
    <row r="35" spans="1:14" ht="15" hidden="1" x14ac:dyDescent="0.25">
      <c r="A35" s="39" t="s">
        <v>67</v>
      </c>
      <c r="B35" s="18"/>
      <c r="C35" s="70">
        <v>0</v>
      </c>
      <c r="D35" s="75"/>
      <c r="E35" s="52"/>
      <c r="F35" s="90" t="s">
        <v>64</v>
      </c>
      <c r="H35" s="70"/>
      <c r="I35" s="75"/>
      <c r="J35" s="52"/>
      <c r="K35" s="90" t="s">
        <v>64</v>
      </c>
      <c r="L35" s="75"/>
      <c r="M35" s="52"/>
      <c r="N35" s="90" t="s">
        <v>64</v>
      </c>
    </row>
    <row r="36" spans="1:14" ht="15" hidden="1" x14ac:dyDescent="0.25">
      <c r="A36" s="39" t="s">
        <v>66</v>
      </c>
      <c r="B36" s="18"/>
      <c r="C36" s="70">
        <v>0</v>
      </c>
      <c r="D36" s="75"/>
      <c r="E36" s="52"/>
      <c r="F36" s="90" t="s">
        <v>64</v>
      </c>
      <c r="H36" s="70"/>
      <c r="I36" s="75"/>
      <c r="J36" s="52"/>
      <c r="K36" s="90" t="s">
        <v>64</v>
      </c>
      <c r="L36" s="75"/>
      <c r="M36" s="52"/>
      <c r="N36" s="90" t="s">
        <v>64</v>
      </c>
    </row>
    <row r="37" spans="1:14" ht="15" hidden="1" x14ac:dyDescent="0.25">
      <c r="A37" s="39" t="s">
        <v>65</v>
      </c>
      <c r="B37" s="18"/>
      <c r="C37" s="70">
        <v>0</v>
      </c>
      <c r="D37" s="75"/>
      <c r="E37" s="52"/>
      <c r="F37" s="90" t="s">
        <v>64</v>
      </c>
      <c r="H37" s="70"/>
      <c r="I37" s="75"/>
      <c r="J37" s="52"/>
      <c r="K37" s="90" t="s">
        <v>64</v>
      </c>
      <c r="L37" s="75"/>
      <c r="M37" s="52"/>
      <c r="N37" s="90" t="s">
        <v>64</v>
      </c>
    </row>
    <row r="38" spans="1:14" x14ac:dyDescent="0.2">
      <c r="A38" s="83" t="s">
        <v>114</v>
      </c>
      <c r="B38" s="18"/>
      <c r="C38" s="70">
        <v>0</v>
      </c>
      <c r="D38" s="150"/>
      <c r="E38" s="47"/>
      <c r="F38" s="70">
        <f>+E38*D38</f>
        <v>0</v>
      </c>
      <c r="H38" s="70"/>
      <c r="I38" s="150"/>
      <c r="J38" s="47"/>
      <c r="K38" s="70">
        <f>+J38*I38</f>
        <v>0</v>
      </c>
      <c r="L38" s="150"/>
      <c r="M38" s="47"/>
      <c r="N38" s="70">
        <f>+M38*L38</f>
        <v>0</v>
      </c>
    </row>
    <row r="39" spans="1:14" x14ac:dyDescent="0.2">
      <c r="A39" s="83" t="s">
        <v>113</v>
      </c>
      <c r="B39" s="18"/>
      <c r="C39" s="70">
        <v>0</v>
      </c>
      <c r="D39" s="150"/>
      <c r="E39" s="47"/>
      <c r="F39" s="70">
        <f>+E39*D39</f>
        <v>0</v>
      </c>
      <c r="H39" s="70"/>
      <c r="I39" s="150"/>
      <c r="J39" s="47"/>
      <c r="K39" s="70">
        <f>+J39*I39</f>
        <v>0</v>
      </c>
      <c r="L39" s="150"/>
      <c r="M39" s="47"/>
      <c r="N39" s="70">
        <f>+M39*L39</f>
        <v>0</v>
      </c>
    </row>
    <row r="40" spans="1:14" ht="12.75" customHeight="1" x14ac:dyDescent="0.2">
      <c r="A40" s="83" t="s">
        <v>57</v>
      </c>
      <c r="B40" s="18"/>
      <c r="C40" s="98">
        <v>0</v>
      </c>
      <c r="D40" s="149"/>
      <c r="E40" s="47"/>
      <c r="F40" s="70">
        <f>+E40*D40</f>
        <v>0</v>
      </c>
      <c r="H40" s="70"/>
      <c r="I40" s="149"/>
      <c r="J40" s="47"/>
      <c r="K40" s="70">
        <f>+J40*I40</f>
        <v>0</v>
      </c>
      <c r="L40" s="149"/>
      <c r="M40" s="47"/>
      <c r="N40" s="70">
        <f>+M40*L40</f>
        <v>0</v>
      </c>
    </row>
    <row r="41" spans="1:14" ht="12.75" customHeight="1" x14ac:dyDescent="0.35">
      <c r="A41" s="83" t="s">
        <v>56</v>
      </c>
      <c r="B41" s="18"/>
      <c r="C41" s="81">
        <v>0</v>
      </c>
      <c r="D41" s="148"/>
      <c r="E41" s="47"/>
      <c r="F41" s="81">
        <f>+E41*D41</f>
        <v>0</v>
      </c>
      <c r="H41" s="70"/>
      <c r="I41" s="148"/>
      <c r="J41" s="47"/>
      <c r="K41" s="81">
        <f>+J41*I41</f>
        <v>0</v>
      </c>
      <c r="L41" s="148"/>
      <c r="M41" s="47"/>
      <c r="N41" s="81">
        <f>+M41*L41</f>
        <v>0</v>
      </c>
    </row>
    <row r="42" spans="1:14" ht="15" customHeight="1" x14ac:dyDescent="0.2">
      <c r="A42" s="27" t="s">
        <v>55</v>
      </c>
      <c r="B42" s="18"/>
      <c r="C42" s="70">
        <f>SUM(C30:C41)</f>
        <v>0</v>
      </c>
      <c r="D42" s="75"/>
      <c r="E42" s="25"/>
      <c r="F42" s="70">
        <f>SUM(F30:F41)</f>
        <v>0</v>
      </c>
      <c r="H42" s="70"/>
      <c r="I42" s="75"/>
      <c r="J42" s="25"/>
      <c r="K42" s="70">
        <f>SUM(K30:K41)</f>
        <v>0</v>
      </c>
      <c r="L42" s="75"/>
      <c r="M42" s="25"/>
      <c r="N42" s="70">
        <f>SUM(N30:N41)</f>
        <v>0</v>
      </c>
    </row>
    <row r="43" spans="1:14" ht="15" customHeight="1" thickBot="1" x14ac:dyDescent="0.25">
      <c r="A43" s="46" t="s">
        <v>54</v>
      </c>
      <c r="B43" s="45"/>
      <c r="C43" s="91">
        <f>+C42+C28</f>
        <v>0</v>
      </c>
      <c r="D43" s="92"/>
      <c r="E43" s="43"/>
      <c r="F43" s="91">
        <f>+F42+F28</f>
        <v>17630</v>
      </c>
      <c r="H43" s="70"/>
      <c r="I43" s="92"/>
      <c r="J43" s="43"/>
      <c r="K43" s="91">
        <f>+K42+K28</f>
        <v>28490</v>
      </c>
      <c r="L43" s="92"/>
      <c r="M43" s="43"/>
      <c r="N43" s="91">
        <f>+N42+N28</f>
        <v>14970</v>
      </c>
    </row>
    <row r="44" spans="1:14" ht="13.5" hidden="1" thickTop="1" x14ac:dyDescent="0.2">
      <c r="A44" s="27" t="s">
        <v>53</v>
      </c>
      <c r="B44" s="18"/>
      <c r="C44" s="70"/>
      <c r="D44" s="75"/>
      <c r="E44" s="25"/>
      <c r="F44" s="70"/>
      <c r="H44" s="70"/>
      <c r="I44" s="75"/>
      <c r="J44" s="25"/>
      <c r="K44" s="70"/>
      <c r="L44" s="75"/>
      <c r="M44" s="25"/>
      <c r="N44" s="70"/>
    </row>
    <row r="45" spans="1:14" ht="16.5" hidden="1" customHeight="1" x14ac:dyDescent="0.25">
      <c r="A45" s="83" t="s">
        <v>52</v>
      </c>
      <c r="B45" s="18"/>
      <c r="C45" s="70">
        <v>0</v>
      </c>
      <c r="D45" s="75"/>
      <c r="E45" s="25"/>
      <c r="F45" s="90"/>
      <c r="H45" s="70"/>
      <c r="I45" s="75"/>
      <c r="J45" s="25"/>
      <c r="K45" s="90"/>
      <c r="L45" s="75"/>
      <c r="M45" s="25"/>
      <c r="N45" s="90"/>
    </row>
    <row r="46" spans="1:14" ht="15.75" hidden="1" thickTop="1" x14ac:dyDescent="0.25">
      <c r="A46" s="83" t="s">
        <v>51</v>
      </c>
      <c r="B46" s="18"/>
      <c r="C46" s="70">
        <v>0</v>
      </c>
      <c r="D46" s="75"/>
      <c r="E46" s="25"/>
      <c r="F46" s="90"/>
      <c r="H46" s="70"/>
      <c r="I46" s="75"/>
      <c r="J46" s="25"/>
      <c r="K46" s="90"/>
      <c r="L46" s="75"/>
      <c r="M46" s="25"/>
      <c r="N46" s="90"/>
    </row>
    <row r="47" spans="1:14" ht="15.75" hidden="1" thickTop="1" x14ac:dyDescent="0.25">
      <c r="A47" s="83" t="s">
        <v>50</v>
      </c>
      <c r="B47" s="18"/>
      <c r="C47" s="70">
        <v>0</v>
      </c>
      <c r="D47" s="75"/>
      <c r="E47" s="25"/>
      <c r="F47" s="90"/>
      <c r="H47" s="70"/>
      <c r="I47" s="75"/>
      <c r="J47" s="25"/>
      <c r="K47" s="90"/>
      <c r="L47" s="75"/>
      <c r="M47" s="25"/>
      <c r="N47" s="90"/>
    </row>
    <row r="48" spans="1:14" ht="15.75" hidden="1" thickTop="1" x14ac:dyDescent="0.35">
      <c r="A48" s="83" t="s">
        <v>49</v>
      </c>
      <c r="B48" s="18"/>
      <c r="C48" s="81">
        <v>1500</v>
      </c>
      <c r="D48" s="79"/>
      <c r="E48" s="25"/>
      <c r="F48" s="89"/>
      <c r="H48" s="70"/>
      <c r="I48" s="79"/>
      <c r="J48" s="25"/>
      <c r="K48" s="89"/>
      <c r="L48" s="79"/>
      <c r="M48" s="25"/>
      <c r="N48" s="89"/>
    </row>
    <row r="49" spans="1:14" ht="18.75" hidden="1" customHeight="1" x14ac:dyDescent="0.2">
      <c r="A49" s="27" t="s">
        <v>48</v>
      </c>
      <c r="B49" s="18"/>
      <c r="C49" s="70">
        <f>SUM(C45:C48)</f>
        <v>1500</v>
      </c>
      <c r="D49" s="75"/>
      <c r="E49" s="25"/>
      <c r="F49" s="70"/>
      <c r="H49" s="70"/>
      <c r="I49" s="75"/>
      <c r="J49" s="25"/>
      <c r="K49" s="70"/>
      <c r="L49" s="75"/>
      <c r="M49" s="25"/>
      <c r="N49" s="70"/>
    </row>
    <row r="50" spans="1:14" ht="21.75" hidden="1" customHeight="1" x14ac:dyDescent="0.2">
      <c r="A50" s="27" t="s">
        <v>47</v>
      </c>
      <c r="B50" s="18" t="s">
        <v>46</v>
      </c>
      <c r="C50" s="70"/>
      <c r="D50" s="75"/>
      <c r="E50" s="25"/>
      <c r="F50" s="70"/>
      <c r="H50" s="70"/>
      <c r="I50" s="75"/>
      <c r="J50" s="25"/>
      <c r="K50" s="70"/>
      <c r="L50" s="75"/>
      <c r="M50" s="25"/>
      <c r="N50" s="70"/>
    </row>
    <row r="51" spans="1:14" ht="13.5" hidden="1" thickTop="1" x14ac:dyDescent="0.2">
      <c r="A51" s="39" t="s">
        <v>45</v>
      </c>
      <c r="B51" s="18">
        <f>+C$6*2</f>
        <v>0</v>
      </c>
      <c r="C51" s="70">
        <v>0</v>
      </c>
      <c r="D51" s="75"/>
      <c r="E51" s="25"/>
      <c r="F51" s="70"/>
      <c r="H51" s="70"/>
      <c r="I51" s="75"/>
      <c r="J51" s="25"/>
      <c r="K51" s="70"/>
      <c r="L51" s="75"/>
      <c r="M51" s="25"/>
      <c r="N51" s="70"/>
    </row>
    <row r="52" spans="1:14" ht="13.5" hidden="1" thickTop="1" x14ac:dyDescent="0.2">
      <c r="A52" s="39" t="s">
        <v>44</v>
      </c>
      <c r="B52" s="18">
        <f>+C$6*2</f>
        <v>0</v>
      </c>
      <c r="C52" s="70">
        <v>0</v>
      </c>
      <c r="D52" s="75"/>
      <c r="E52" s="25"/>
      <c r="F52" s="70"/>
      <c r="H52" s="70"/>
      <c r="I52" s="75"/>
      <c r="J52" s="25"/>
      <c r="K52" s="70"/>
      <c r="L52" s="75"/>
      <c r="M52" s="25"/>
      <c r="N52" s="70"/>
    </row>
    <row r="53" spans="1:14" ht="13.5" hidden="1" thickTop="1" x14ac:dyDescent="0.2">
      <c r="A53" s="39" t="s">
        <v>43</v>
      </c>
      <c r="B53" s="18">
        <f>+C$6</f>
        <v>0</v>
      </c>
      <c r="C53" s="70">
        <v>0</v>
      </c>
      <c r="D53" s="75"/>
      <c r="E53" s="25"/>
      <c r="F53" s="70"/>
      <c r="H53" s="70"/>
      <c r="I53" s="75"/>
      <c r="J53" s="25"/>
      <c r="K53" s="70"/>
      <c r="L53" s="75"/>
      <c r="M53" s="25"/>
      <c r="N53" s="70"/>
    </row>
    <row r="54" spans="1:14" ht="13.5" hidden="1" thickTop="1" x14ac:dyDescent="0.2">
      <c r="A54" s="39" t="s">
        <v>42</v>
      </c>
      <c r="B54" s="18">
        <f>+C$6*3</f>
        <v>0</v>
      </c>
      <c r="C54" s="70">
        <v>0</v>
      </c>
      <c r="D54" s="75"/>
      <c r="E54" s="25"/>
      <c r="F54" s="70"/>
      <c r="H54" s="70"/>
      <c r="I54" s="75"/>
      <c r="J54" s="25"/>
      <c r="K54" s="70"/>
      <c r="L54" s="75"/>
      <c r="M54" s="25"/>
      <c r="N54" s="70"/>
    </row>
    <row r="55" spans="1:14" ht="13.5" hidden="1" thickTop="1" x14ac:dyDescent="0.2">
      <c r="A55" s="39" t="s">
        <v>41</v>
      </c>
      <c r="B55" s="18">
        <f>+C$6*2</f>
        <v>0</v>
      </c>
      <c r="C55" s="70">
        <v>0</v>
      </c>
      <c r="D55" s="75"/>
      <c r="E55" s="25"/>
      <c r="F55" s="70"/>
      <c r="H55" s="70"/>
      <c r="I55" s="75"/>
      <c r="J55" s="25"/>
      <c r="K55" s="70"/>
      <c r="L55" s="75"/>
      <c r="M55" s="25"/>
      <c r="N55" s="70"/>
    </row>
    <row r="56" spans="1:14" ht="13.5" hidden="1" thickTop="1" x14ac:dyDescent="0.2">
      <c r="A56" s="39" t="s">
        <v>40</v>
      </c>
      <c r="B56" s="18">
        <f>+C$6*2</f>
        <v>0</v>
      </c>
      <c r="C56" s="70">
        <v>0</v>
      </c>
      <c r="D56" s="75"/>
      <c r="E56" s="25"/>
      <c r="F56" s="70"/>
      <c r="H56" s="70"/>
      <c r="I56" s="75"/>
      <c r="J56" s="25"/>
      <c r="K56" s="70"/>
      <c r="L56" s="75"/>
      <c r="M56" s="25"/>
      <c r="N56" s="70"/>
    </row>
    <row r="57" spans="1:14" ht="15.75" hidden="1" thickTop="1" x14ac:dyDescent="0.35">
      <c r="A57" s="39" t="s">
        <v>39</v>
      </c>
      <c r="B57" s="18"/>
      <c r="C57" s="81">
        <v>0</v>
      </c>
      <c r="D57" s="79"/>
      <c r="E57" s="25"/>
      <c r="F57" s="81"/>
      <c r="H57" s="70"/>
      <c r="I57" s="79"/>
      <c r="J57" s="25"/>
      <c r="K57" s="81"/>
      <c r="L57" s="79"/>
      <c r="M57" s="25"/>
      <c r="N57" s="81"/>
    </row>
    <row r="58" spans="1:14" ht="19.5" hidden="1" customHeight="1" x14ac:dyDescent="0.25">
      <c r="A58" s="27" t="s">
        <v>38</v>
      </c>
      <c r="B58" s="18"/>
      <c r="C58" s="87">
        <f>SUM(C51:C57)</f>
        <v>0</v>
      </c>
      <c r="D58" s="88"/>
      <c r="E58" s="25"/>
      <c r="F58" s="87"/>
      <c r="H58" s="70"/>
      <c r="I58" s="88"/>
      <c r="J58" s="25"/>
      <c r="K58" s="87"/>
      <c r="L58" s="88"/>
      <c r="M58" s="25"/>
      <c r="N58" s="87"/>
    </row>
    <row r="59" spans="1:14" ht="19.5" hidden="1" customHeight="1" x14ac:dyDescent="0.25">
      <c r="A59" s="24" t="s">
        <v>37</v>
      </c>
      <c r="B59" s="23"/>
      <c r="C59" s="85">
        <f>+C58+C49</f>
        <v>1500</v>
      </c>
      <c r="D59" s="86"/>
      <c r="E59" s="21"/>
      <c r="F59" s="85"/>
      <c r="H59" s="70"/>
      <c r="I59" s="86"/>
      <c r="J59" s="21"/>
      <c r="K59" s="85"/>
      <c r="L59" s="86"/>
      <c r="M59" s="21"/>
      <c r="N59" s="85"/>
    </row>
    <row r="60" spans="1:14" ht="18" hidden="1" customHeight="1" x14ac:dyDescent="0.2">
      <c r="A60" s="24" t="s">
        <v>36</v>
      </c>
      <c r="B60" s="23"/>
      <c r="C60" s="72">
        <f>+C43-C59</f>
        <v>-1500</v>
      </c>
      <c r="D60" s="73"/>
      <c r="E60" s="21"/>
      <c r="F60" s="72"/>
      <c r="H60" s="70"/>
      <c r="I60" s="73"/>
      <c r="J60" s="21"/>
      <c r="K60" s="72"/>
      <c r="L60" s="73"/>
      <c r="M60" s="21"/>
      <c r="N60" s="72"/>
    </row>
    <row r="61" spans="1:14" ht="21" customHeight="1" thickTop="1" x14ac:dyDescent="0.2">
      <c r="A61" s="27" t="s">
        <v>35</v>
      </c>
      <c r="B61" s="18"/>
      <c r="C61" s="70"/>
      <c r="D61" s="75"/>
      <c r="E61" s="25"/>
      <c r="F61" s="70"/>
      <c r="H61" s="70"/>
      <c r="I61" s="75"/>
      <c r="J61" s="25"/>
      <c r="K61" s="70"/>
      <c r="L61" s="75"/>
      <c r="M61" s="25"/>
      <c r="N61" s="70"/>
    </row>
    <row r="62" spans="1:14" x14ac:dyDescent="0.2">
      <c r="A62" s="33" t="s">
        <v>128</v>
      </c>
      <c r="B62" s="18"/>
      <c r="C62" s="70">
        <v>0</v>
      </c>
      <c r="D62" s="75">
        <v>90</v>
      </c>
      <c r="E62" s="52">
        <f>F6</f>
        <v>15</v>
      </c>
      <c r="F62" s="147">
        <f>D62*F6</f>
        <v>1350</v>
      </c>
      <c r="H62" s="70"/>
      <c r="I62" s="75">
        <v>90</v>
      </c>
      <c r="J62" s="52">
        <f>K6</f>
        <v>30</v>
      </c>
      <c r="K62" s="147">
        <f>I62*K6</f>
        <v>2700</v>
      </c>
      <c r="L62" s="75">
        <v>90</v>
      </c>
      <c r="M62" s="52">
        <f>N6</f>
        <v>20</v>
      </c>
      <c r="N62" s="147">
        <f>L62*N6</f>
        <v>1800</v>
      </c>
    </row>
    <row r="63" spans="1:14" x14ac:dyDescent="0.2">
      <c r="A63" s="83" t="s">
        <v>30</v>
      </c>
      <c r="B63" s="18"/>
      <c r="C63" s="70">
        <v>0</v>
      </c>
      <c r="D63" s="75"/>
      <c r="E63" s="25"/>
      <c r="F63" s="147"/>
      <c r="H63" s="70"/>
      <c r="I63" s="75"/>
      <c r="J63" s="25"/>
      <c r="K63" s="147"/>
      <c r="L63" s="75"/>
      <c r="M63" s="25"/>
      <c r="N63" s="147"/>
    </row>
    <row r="64" spans="1:14" x14ac:dyDescent="0.2">
      <c r="A64" s="83" t="s">
        <v>29</v>
      </c>
      <c r="B64" s="18"/>
      <c r="C64" s="70">
        <v>0</v>
      </c>
      <c r="D64" s="75"/>
      <c r="E64" s="25"/>
      <c r="F64" s="147"/>
      <c r="H64" s="70"/>
      <c r="I64" s="75"/>
      <c r="J64" s="25"/>
      <c r="K64" s="147"/>
      <c r="L64" s="75"/>
      <c r="M64" s="25"/>
      <c r="N64" s="147"/>
    </row>
    <row r="65" spans="1:14" ht="15" x14ac:dyDescent="0.35">
      <c r="A65" s="83" t="s">
        <v>28</v>
      </c>
      <c r="B65" s="82"/>
      <c r="C65" s="81">
        <v>0</v>
      </c>
      <c r="D65" s="79"/>
      <c r="E65" s="78"/>
      <c r="F65" s="146"/>
      <c r="H65" s="70"/>
      <c r="I65" s="79"/>
      <c r="J65" s="78"/>
      <c r="K65" s="146"/>
      <c r="L65" s="79"/>
      <c r="M65" s="78"/>
      <c r="N65" s="146"/>
    </row>
    <row r="66" spans="1:14" ht="17.25" customHeight="1" x14ac:dyDescent="0.2">
      <c r="A66" s="27" t="s">
        <v>27</v>
      </c>
      <c r="B66" s="18"/>
      <c r="C66" s="70">
        <f>SUM(C62:C65)</f>
        <v>0</v>
      </c>
      <c r="D66" s="75"/>
      <c r="E66" s="25"/>
      <c r="F66" s="70">
        <f>SUM(F62:F65)</f>
        <v>1350</v>
      </c>
      <c r="H66" s="70"/>
      <c r="I66" s="75"/>
      <c r="J66" s="25"/>
      <c r="K66" s="70">
        <f>SUM(K62:K65)</f>
        <v>2700</v>
      </c>
      <c r="L66" s="75"/>
      <c r="M66" s="25"/>
      <c r="N66" s="70">
        <f>SUM(N62:N65)</f>
        <v>1800</v>
      </c>
    </row>
    <row r="67" spans="1:14" ht="21.75" hidden="1" customHeight="1" x14ac:dyDescent="0.2">
      <c r="A67" s="24" t="s">
        <v>26</v>
      </c>
      <c r="B67" s="23"/>
      <c r="C67" s="72">
        <f>+C60+C66</f>
        <v>-1500</v>
      </c>
      <c r="D67" s="73"/>
      <c r="E67" s="21"/>
      <c r="F67" s="72">
        <f>+F60+F66</f>
        <v>1350</v>
      </c>
      <c r="H67" s="70"/>
      <c r="I67" s="73"/>
      <c r="J67" s="21"/>
      <c r="K67" s="72">
        <f>+K60+K66</f>
        <v>2700</v>
      </c>
      <c r="L67" s="73"/>
      <c r="M67" s="21"/>
      <c r="N67" s="72">
        <f>+N60+N66</f>
        <v>1800</v>
      </c>
    </row>
    <row r="68" spans="1:14" x14ac:dyDescent="0.2">
      <c r="A68" s="19"/>
      <c r="B68" s="18"/>
      <c r="C68" s="70"/>
      <c r="D68" s="15"/>
      <c r="E68" s="15"/>
      <c r="H68" s="70"/>
      <c r="I68" s="15"/>
      <c r="J68" s="15"/>
      <c r="L68" s="15"/>
      <c r="M68" s="15"/>
    </row>
    <row r="69" spans="1:14" x14ac:dyDescent="0.2">
      <c r="D69" s="15"/>
      <c r="E69" s="15"/>
      <c r="H69" s="70"/>
      <c r="I69" s="15"/>
      <c r="J69" s="15"/>
      <c r="L69" s="15"/>
      <c r="M69" s="15"/>
    </row>
    <row r="70" spans="1:14" x14ac:dyDescent="0.2">
      <c r="A70" s="100" t="s">
        <v>127</v>
      </c>
      <c r="F70" s="118">
        <f>F43/F6</f>
        <v>1175.3333333333333</v>
      </c>
      <c r="K70" s="118">
        <f>K43/K6</f>
        <v>949.66666666666663</v>
      </c>
      <c r="N70" s="118">
        <f>N43/N6</f>
        <v>748.5</v>
      </c>
    </row>
    <row r="71" spans="1:14" x14ac:dyDescent="0.2">
      <c r="A71" s="100" t="s">
        <v>126</v>
      </c>
      <c r="F71" s="118">
        <f>F43/SUM(F7:F8)</f>
        <v>135.61538461538461</v>
      </c>
      <c r="K71" s="118">
        <f>K43/SUM(K7:K8)</f>
        <v>121.23404255319149</v>
      </c>
      <c r="N71" s="118">
        <f>N43/SUM(N7:N8)</f>
        <v>90.727272727272734</v>
      </c>
    </row>
    <row r="72" spans="1:14" x14ac:dyDescent="0.2">
      <c r="A72" s="117" t="s">
        <v>125</v>
      </c>
    </row>
    <row r="74" spans="1:14" x14ac:dyDescent="0.2">
      <c r="A74" s="100" t="s">
        <v>124</v>
      </c>
    </row>
    <row r="75" spans="1:14" x14ac:dyDescent="0.2">
      <c r="A75" s="15" t="s">
        <v>123</v>
      </c>
    </row>
    <row r="76" spans="1:14" x14ac:dyDescent="0.2">
      <c r="A76" s="116" t="s">
        <v>122</v>
      </c>
    </row>
    <row r="77" spans="1:14" x14ac:dyDescent="0.2">
      <c r="A77" s="116" t="s">
        <v>121</v>
      </c>
    </row>
    <row r="78" spans="1:14" x14ac:dyDescent="0.2">
      <c r="A78" s="115" t="s">
        <v>120</v>
      </c>
    </row>
    <row r="79" spans="1:14" x14ac:dyDescent="0.2">
      <c r="A79" s="115" t="s">
        <v>119</v>
      </c>
    </row>
  </sheetData>
  <mergeCells count="5">
    <mergeCell ref="A2:F2"/>
    <mergeCell ref="D5:F5"/>
    <mergeCell ref="I5:K5"/>
    <mergeCell ref="A1:K1"/>
    <mergeCell ref="L5:N5"/>
  </mergeCells>
  <printOptions horizontalCentered="1" verticalCentered="1"/>
  <pageMargins left="0.25" right="0.25" top="0.71" bottom="0.25" header="0.5" footer="0.5"/>
  <pageSetup scale="92" orientation="portrait" horizontalDpi="1200" verticalDpi="1200"/>
  <headerFooter alignWithMargins="0"/>
  <rowBreaks count="1" manualBreakCount="1">
    <brk id="68"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workbookViewId="0">
      <selection activeCell="B2" sqref="B2"/>
    </sheetView>
  </sheetViews>
  <sheetFormatPr defaultColWidth="0" defaultRowHeight="15" zeroHeight="1" x14ac:dyDescent="0.25"/>
  <cols>
    <col min="1" max="1" width="2.85546875" customWidth="1"/>
    <col min="2" max="2" width="36.85546875" customWidth="1"/>
    <col min="3" max="3" width="9.140625" customWidth="1"/>
    <col min="4" max="9" width="15.85546875" customWidth="1"/>
    <col min="10" max="10" width="1.85546875" customWidth="1"/>
    <col min="11" max="15" width="0" hidden="1" customWidth="1"/>
    <col min="16" max="16384" width="9.140625" hidden="1"/>
  </cols>
  <sheetData>
    <row r="1" spans="2:9" x14ac:dyDescent="0.25">
      <c r="B1" s="10" t="s">
        <v>23</v>
      </c>
      <c r="D1" s="179" t="s">
        <v>20</v>
      </c>
      <c r="E1" s="180"/>
      <c r="F1" s="179" t="s">
        <v>21</v>
      </c>
      <c r="G1" s="180"/>
      <c r="H1" s="179" t="s">
        <v>22</v>
      </c>
      <c r="I1" s="180"/>
    </row>
    <row r="2" spans="2:9" x14ac:dyDescent="0.25">
      <c r="B2" s="11" t="s">
        <v>24</v>
      </c>
      <c r="C2" t="s">
        <v>15</v>
      </c>
      <c r="D2" s="3" t="s">
        <v>18</v>
      </c>
      <c r="E2" s="4" t="s">
        <v>19</v>
      </c>
      <c r="F2" s="3" t="s">
        <v>18</v>
      </c>
      <c r="G2" s="4" t="s">
        <v>19</v>
      </c>
      <c r="H2" s="3" t="s">
        <v>18</v>
      </c>
      <c r="I2" s="4" t="s">
        <v>19</v>
      </c>
    </row>
    <row r="3" spans="2:9" x14ac:dyDescent="0.25">
      <c r="B3" t="s">
        <v>0</v>
      </c>
      <c r="C3" s="7">
        <v>9</v>
      </c>
      <c r="D3" s="9">
        <v>4</v>
      </c>
      <c r="E3" s="12">
        <f>+$C3*D3</f>
        <v>36</v>
      </c>
      <c r="F3" s="9">
        <v>5</v>
      </c>
      <c r="G3" s="12">
        <f>+$C3*F3</f>
        <v>45</v>
      </c>
      <c r="H3" s="9">
        <v>3</v>
      </c>
      <c r="I3" s="12">
        <f>+$C3*H3</f>
        <v>27</v>
      </c>
    </row>
    <row r="4" spans="2:9" x14ac:dyDescent="0.25">
      <c r="B4" t="s">
        <v>1</v>
      </c>
      <c r="C4" s="7">
        <v>12</v>
      </c>
      <c r="D4" s="9">
        <v>5</v>
      </c>
      <c r="E4" s="12">
        <f t="shared" ref="E4:G19" si="0">+$C4*D4</f>
        <v>60</v>
      </c>
      <c r="F4" s="9">
        <v>5</v>
      </c>
      <c r="G4" s="12">
        <f t="shared" si="0"/>
        <v>60</v>
      </c>
      <c r="H4" s="9">
        <v>5</v>
      </c>
      <c r="I4" s="12">
        <f t="shared" ref="I4" si="1">+$C4*H4</f>
        <v>60</v>
      </c>
    </row>
    <row r="5" spans="2:9" x14ac:dyDescent="0.25">
      <c r="B5" t="s">
        <v>16</v>
      </c>
      <c r="C5" s="8"/>
      <c r="D5" s="5"/>
      <c r="E5" s="13"/>
      <c r="F5" s="5"/>
      <c r="G5" s="13"/>
      <c r="H5" s="5"/>
      <c r="I5" s="13"/>
    </row>
    <row r="6" spans="2:9" x14ac:dyDescent="0.25">
      <c r="B6" s="1" t="s">
        <v>2</v>
      </c>
      <c r="C6" s="7">
        <v>6</v>
      </c>
      <c r="D6" s="9">
        <v>5</v>
      </c>
      <c r="E6" s="12">
        <f t="shared" si="0"/>
        <v>30</v>
      </c>
      <c r="F6" s="9">
        <v>5</v>
      </c>
      <c r="G6" s="12">
        <f t="shared" si="0"/>
        <v>30</v>
      </c>
      <c r="H6" s="9">
        <v>5</v>
      </c>
      <c r="I6" s="12">
        <f t="shared" ref="I6" si="2">+$C6*H6</f>
        <v>30</v>
      </c>
    </row>
    <row r="7" spans="2:9" x14ac:dyDescent="0.25">
      <c r="B7" s="1" t="s">
        <v>11</v>
      </c>
      <c r="C7" s="7">
        <v>6</v>
      </c>
      <c r="D7" s="9">
        <v>3</v>
      </c>
      <c r="E7" s="12">
        <f t="shared" si="0"/>
        <v>18</v>
      </c>
      <c r="F7" s="9">
        <v>3</v>
      </c>
      <c r="G7" s="12">
        <f t="shared" si="0"/>
        <v>18</v>
      </c>
      <c r="H7" s="9">
        <v>5</v>
      </c>
      <c r="I7" s="12">
        <f t="shared" ref="I7" si="3">+$C7*H7</f>
        <v>30</v>
      </c>
    </row>
    <row r="8" spans="2:9" x14ac:dyDescent="0.25">
      <c r="B8" s="1" t="s">
        <v>3</v>
      </c>
      <c r="C8" s="7">
        <v>10</v>
      </c>
      <c r="D8" s="9">
        <v>5</v>
      </c>
      <c r="E8" s="12">
        <f t="shared" si="0"/>
        <v>50</v>
      </c>
      <c r="F8" s="9">
        <v>5</v>
      </c>
      <c r="G8" s="12">
        <f t="shared" si="0"/>
        <v>50</v>
      </c>
      <c r="H8" s="9">
        <v>5</v>
      </c>
      <c r="I8" s="12">
        <f t="shared" ref="I8" si="4">+$C8*H8</f>
        <v>50</v>
      </c>
    </row>
    <row r="9" spans="2:9" x14ac:dyDescent="0.25">
      <c r="B9" s="1" t="s">
        <v>5</v>
      </c>
      <c r="C9" s="7">
        <v>8</v>
      </c>
      <c r="D9" s="9">
        <v>5</v>
      </c>
      <c r="E9" s="12">
        <f t="shared" si="0"/>
        <v>40</v>
      </c>
      <c r="F9" s="9">
        <v>5</v>
      </c>
      <c r="G9" s="12">
        <f t="shared" si="0"/>
        <v>40</v>
      </c>
      <c r="H9" s="9">
        <v>5</v>
      </c>
      <c r="I9" s="12">
        <f t="shared" ref="I9" si="5">+$C9*H9</f>
        <v>40</v>
      </c>
    </row>
    <row r="10" spans="2:9" x14ac:dyDescent="0.25">
      <c r="B10" t="s">
        <v>4</v>
      </c>
      <c r="C10" s="8"/>
      <c r="D10" s="5"/>
      <c r="E10" s="13"/>
      <c r="F10" s="5"/>
      <c r="G10" s="13"/>
      <c r="H10" s="5"/>
      <c r="I10" s="13"/>
    </row>
    <row r="11" spans="2:9" x14ac:dyDescent="0.25">
      <c r="B11" s="1" t="s">
        <v>6</v>
      </c>
      <c r="C11" s="7">
        <v>6</v>
      </c>
      <c r="D11" s="9">
        <v>5</v>
      </c>
      <c r="E11" s="12">
        <f t="shared" si="0"/>
        <v>30</v>
      </c>
      <c r="F11" s="9">
        <v>5</v>
      </c>
      <c r="G11" s="12">
        <f t="shared" si="0"/>
        <v>30</v>
      </c>
      <c r="H11" s="9">
        <v>4</v>
      </c>
      <c r="I11" s="12">
        <f t="shared" ref="I11" si="6">+$C11*H11</f>
        <v>24</v>
      </c>
    </row>
    <row r="12" spans="2:9" x14ac:dyDescent="0.25">
      <c r="B12" s="1" t="s">
        <v>7</v>
      </c>
      <c r="C12" s="7">
        <v>7</v>
      </c>
      <c r="D12" s="9">
        <v>5</v>
      </c>
      <c r="E12" s="12">
        <f t="shared" si="0"/>
        <v>35</v>
      </c>
      <c r="F12" s="9">
        <v>5</v>
      </c>
      <c r="G12" s="12">
        <f t="shared" si="0"/>
        <v>35</v>
      </c>
      <c r="H12" s="9">
        <v>5</v>
      </c>
      <c r="I12" s="12">
        <f t="shared" ref="I12" si="7">+$C12*H12</f>
        <v>35</v>
      </c>
    </row>
    <row r="13" spans="2:9" x14ac:dyDescent="0.25">
      <c r="B13" s="1" t="s">
        <v>8</v>
      </c>
      <c r="C13" s="7">
        <v>8</v>
      </c>
      <c r="D13" s="9">
        <v>5</v>
      </c>
      <c r="E13" s="12">
        <f t="shared" si="0"/>
        <v>40</v>
      </c>
      <c r="F13" s="9">
        <v>5</v>
      </c>
      <c r="G13" s="12">
        <f t="shared" si="0"/>
        <v>40</v>
      </c>
      <c r="H13" s="9">
        <v>5</v>
      </c>
      <c r="I13" s="12">
        <f t="shared" ref="I13" si="8">+$C13*H13</f>
        <v>40</v>
      </c>
    </row>
    <row r="14" spans="2:9" x14ac:dyDescent="0.25">
      <c r="B14" s="1" t="s">
        <v>9</v>
      </c>
      <c r="C14" s="7">
        <v>4</v>
      </c>
      <c r="D14" s="9">
        <v>5</v>
      </c>
      <c r="E14" s="12">
        <f t="shared" si="0"/>
        <v>20</v>
      </c>
      <c r="F14" s="9">
        <v>5</v>
      </c>
      <c r="G14" s="12">
        <f t="shared" si="0"/>
        <v>20</v>
      </c>
      <c r="H14" s="9">
        <v>5</v>
      </c>
      <c r="I14" s="12">
        <f t="shared" ref="I14" si="9">+$C14*H14</f>
        <v>20</v>
      </c>
    </row>
    <row r="15" spans="2:9" x14ac:dyDescent="0.25">
      <c r="B15" s="1" t="s">
        <v>10</v>
      </c>
      <c r="C15" s="7">
        <v>5</v>
      </c>
      <c r="D15" s="9">
        <v>5</v>
      </c>
      <c r="E15" s="12">
        <f t="shared" si="0"/>
        <v>25</v>
      </c>
      <c r="F15" s="9">
        <v>5</v>
      </c>
      <c r="G15" s="12">
        <f t="shared" si="0"/>
        <v>25</v>
      </c>
      <c r="H15" s="9">
        <v>5</v>
      </c>
      <c r="I15" s="12">
        <f t="shared" ref="I15" si="10">+$C15*H15</f>
        <v>25</v>
      </c>
    </row>
    <row r="16" spans="2:9" x14ac:dyDescent="0.25">
      <c r="B16" s="1" t="s">
        <v>13</v>
      </c>
      <c r="C16" s="7">
        <v>5</v>
      </c>
      <c r="D16" s="9">
        <v>5</v>
      </c>
      <c r="E16" s="12">
        <f t="shared" si="0"/>
        <v>25</v>
      </c>
      <c r="F16" s="9">
        <v>5</v>
      </c>
      <c r="G16" s="12">
        <f t="shared" si="0"/>
        <v>25</v>
      </c>
      <c r="H16" s="9">
        <v>5</v>
      </c>
      <c r="I16" s="12">
        <f t="shared" ref="I16" si="11">+$C16*H16</f>
        <v>25</v>
      </c>
    </row>
    <row r="17" spans="2:9" x14ac:dyDescent="0.25">
      <c r="B17" t="s">
        <v>14</v>
      </c>
      <c r="C17" s="7">
        <v>5</v>
      </c>
      <c r="D17" s="9">
        <v>5</v>
      </c>
      <c r="E17" s="12">
        <f t="shared" si="0"/>
        <v>25</v>
      </c>
      <c r="F17" s="9">
        <v>5</v>
      </c>
      <c r="G17" s="12">
        <f t="shared" si="0"/>
        <v>25</v>
      </c>
      <c r="H17" s="9">
        <v>5</v>
      </c>
      <c r="I17" s="12">
        <f t="shared" ref="I17" si="12">+$C17*H17</f>
        <v>25</v>
      </c>
    </row>
    <row r="18" spans="2:9" x14ac:dyDescent="0.25">
      <c r="B18" t="s">
        <v>12</v>
      </c>
      <c r="C18" s="7">
        <v>5</v>
      </c>
      <c r="D18" s="9">
        <v>5</v>
      </c>
      <c r="E18" s="12">
        <f t="shared" si="0"/>
        <v>25</v>
      </c>
      <c r="F18" s="9">
        <v>3</v>
      </c>
      <c r="G18" s="12">
        <f t="shared" si="0"/>
        <v>15</v>
      </c>
      <c r="H18" s="9">
        <v>5</v>
      </c>
      <c r="I18" s="12">
        <f t="shared" ref="I18" si="13">+$C18*H18</f>
        <v>25</v>
      </c>
    </row>
    <row r="19" spans="2:9" x14ac:dyDescent="0.25">
      <c r="B19" s="2" t="s">
        <v>17</v>
      </c>
      <c r="C19" s="7">
        <v>4</v>
      </c>
      <c r="D19" s="9">
        <v>4</v>
      </c>
      <c r="E19" s="12">
        <f t="shared" si="0"/>
        <v>16</v>
      </c>
      <c r="F19" s="9">
        <v>3</v>
      </c>
      <c r="G19" s="12">
        <f t="shared" si="0"/>
        <v>12</v>
      </c>
      <c r="H19" s="9">
        <v>5</v>
      </c>
      <c r="I19" s="12">
        <f t="shared" ref="I19" si="14">+$C19*H19</f>
        <v>20</v>
      </c>
    </row>
    <row r="20" spans="2:9" x14ac:dyDescent="0.25">
      <c r="D20" s="6"/>
      <c r="E20" s="14">
        <f>SUM(E3:E19)</f>
        <v>475</v>
      </c>
      <c r="F20" s="6"/>
      <c r="G20" s="14">
        <f>SUM(G3:G19)</f>
        <v>470</v>
      </c>
      <c r="H20" s="6"/>
      <c r="I20" s="14">
        <f>SUM(I3:I19)</f>
        <v>476</v>
      </c>
    </row>
    <row r="21" spans="2:9" x14ac:dyDescent="0.25"/>
    <row r="22" spans="2:9" x14ac:dyDescent="0.25"/>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x14ac:dyDescent="0.25"/>
    <row r="33" x14ac:dyDescent="0.25"/>
    <row r="34" x14ac:dyDescent="0.25"/>
    <row r="35" x14ac:dyDescent="0.25"/>
    <row r="36" ht="129" customHeight="1" x14ac:dyDescent="0.25"/>
  </sheetData>
  <sheetProtection sheet="1" objects="1" scenarios="1" selectLockedCells="1"/>
  <mergeCells count="3">
    <mergeCell ref="D1:E1"/>
    <mergeCell ref="F1:G1"/>
    <mergeCell ref="H1:I1"/>
  </mergeCells>
  <dataValidations count="1">
    <dataValidation type="whole" allowBlank="1" showInputMessage="1" showErrorMessage="1" error="0 to 5 please" sqref="D3:D4 D6:D9 D11:D19 F6:F9 F11:F19 H6:H9 H11:H19 F3:F4 H3:H4">
      <formula1>0</formula1>
      <formula2>5</formula2>
    </dataValidation>
  </dataValidations>
  <printOptions horizontalCentered="1" verticalCentered="1"/>
  <pageMargins left="0.25" right="0.25" top="0.75" bottom="0.75" header="0.3" footer="0.3"/>
  <pageSetup scale="79" orientation="landscape" cellComments="asDisplayed"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workbookViewId="0">
      <selection activeCell="B2" sqref="B2"/>
    </sheetView>
  </sheetViews>
  <sheetFormatPr defaultColWidth="0" defaultRowHeight="15" zeroHeight="1" x14ac:dyDescent="0.25"/>
  <cols>
    <col min="1" max="1" width="2.85546875" customWidth="1"/>
    <col min="2" max="2" width="36.85546875" customWidth="1"/>
    <col min="3" max="3" width="9.140625" customWidth="1"/>
    <col min="4" max="9" width="15.85546875" customWidth="1"/>
    <col min="10" max="10" width="1.85546875" customWidth="1"/>
    <col min="11" max="15" width="0" hidden="1" customWidth="1"/>
    <col min="16" max="16384" width="9.140625" hidden="1"/>
  </cols>
  <sheetData>
    <row r="1" spans="2:9" x14ac:dyDescent="0.25">
      <c r="B1" s="10" t="s">
        <v>23</v>
      </c>
      <c r="D1" s="179" t="s">
        <v>20</v>
      </c>
      <c r="E1" s="180"/>
      <c r="F1" s="179" t="s">
        <v>21</v>
      </c>
      <c r="G1" s="180"/>
      <c r="H1" s="179" t="s">
        <v>22</v>
      </c>
      <c r="I1" s="180"/>
    </row>
    <row r="2" spans="2:9" x14ac:dyDescent="0.25">
      <c r="B2" s="11" t="s">
        <v>165</v>
      </c>
      <c r="C2" t="s">
        <v>15</v>
      </c>
      <c r="D2" s="3" t="s">
        <v>18</v>
      </c>
      <c r="E2" s="4" t="s">
        <v>19</v>
      </c>
      <c r="F2" s="3" t="s">
        <v>18</v>
      </c>
      <c r="G2" s="4" t="s">
        <v>19</v>
      </c>
      <c r="H2" s="3" t="s">
        <v>18</v>
      </c>
      <c r="I2" s="4" t="s">
        <v>19</v>
      </c>
    </row>
    <row r="3" spans="2:9" x14ac:dyDescent="0.25">
      <c r="B3" t="s">
        <v>0</v>
      </c>
      <c r="C3" s="7">
        <v>9</v>
      </c>
      <c r="D3" s="9">
        <v>2</v>
      </c>
      <c r="E3" s="12">
        <f>+$C3*D3</f>
        <v>18</v>
      </c>
      <c r="F3" s="9">
        <v>5</v>
      </c>
      <c r="G3" s="12">
        <f>+$C3*F3</f>
        <v>45</v>
      </c>
      <c r="H3" s="9">
        <v>1</v>
      </c>
      <c r="I3" s="12">
        <f>+$C3*H3</f>
        <v>9</v>
      </c>
    </row>
    <row r="4" spans="2:9" x14ac:dyDescent="0.25">
      <c r="B4" t="s">
        <v>1</v>
      </c>
      <c r="C4" s="7">
        <v>12</v>
      </c>
      <c r="D4" s="9">
        <v>5</v>
      </c>
      <c r="E4" s="12">
        <f>+$C4*D4</f>
        <v>60</v>
      </c>
      <c r="F4" s="9">
        <v>5</v>
      </c>
      <c r="G4" s="12">
        <f>+$C4*F4</f>
        <v>60</v>
      </c>
      <c r="H4" s="9">
        <v>3</v>
      </c>
      <c r="I4" s="12">
        <f>+$C4*H4</f>
        <v>36</v>
      </c>
    </row>
    <row r="5" spans="2:9" x14ac:dyDescent="0.25">
      <c r="B5" t="s">
        <v>16</v>
      </c>
      <c r="C5" s="8"/>
      <c r="D5" s="5"/>
      <c r="E5" s="13"/>
      <c r="F5" s="5"/>
      <c r="G5" s="13"/>
      <c r="H5" s="5"/>
      <c r="I5" s="13"/>
    </row>
    <row r="6" spans="2:9" x14ac:dyDescent="0.25">
      <c r="B6" s="1" t="s">
        <v>2</v>
      </c>
      <c r="C6" s="7">
        <v>6</v>
      </c>
      <c r="D6" s="9">
        <v>4</v>
      </c>
      <c r="E6" s="12">
        <f>+$C6*D6</f>
        <v>24</v>
      </c>
      <c r="F6" s="9">
        <v>5</v>
      </c>
      <c r="G6" s="12">
        <f>+$C6*F6</f>
        <v>30</v>
      </c>
      <c r="H6" s="9">
        <v>5</v>
      </c>
      <c r="I6" s="12">
        <f>+$C6*H6</f>
        <v>30</v>
      </c>
    </row>
    <row r="7" spans="2:9" x14ac:dyDescent="0.25">
      <c r="B7" s="1" t="s">
        <v>11</v>
      </c>
      <c r="C7" s="7">
        <v>6</v>
      </c>
      <c r="D7" s="9">
        <v>5</v>
      </c>
      <c r="E7" s="12">
        <f>+$C7*D7</f>
        <v>30</v>
      </c>
      <c r="F7" s="9">
        <v>5</v>
      </c>
      <c r="G7" s="12">
        <f>+$C7*F7</f>
        <v>30</v>
      </c>
      <c r="H7" s="9">
        <v>4</v>
      </c>
      <c r="I7" s="12">
        <f>+$C7*H7</f>
        <v>24</v>
      </c>
    </row>
    <row r="8" spans="2:9" x14ac:dyDescent="0.25">
      <c r="B8" s="1" t="s">
        <v>3</v>
      </c>
      <c r="C8" s="7">
        <v>10</v>
      </c>
      <c r="D8" s="9">
        <v>5</v>
      </c>
      <c r="E8" s="12">
        <f>+$C8*D8</f>
        <v>50</v>
      </c>
      <c r="F8" s="9">
        <v>5</v>
      </c>
      <c r="G8" s="12">
        <f>+$C8*F8</f>
        <v>50</v>
      </c>
      <c r="H8" s="9">
        <v>5</v>
      </c>
      <c r="I8" s="12">
        <f>+$C8*H8</f>
        <v>50</v>
      </c>
    </row>
    <row r="9" spans="2:9" x14ac:dyDescent="0.25">
      <c r="B9" s="1" t="s">
        <v>5</v>
      </c>
      <c r="C9" s="7">
        <v>8</v>
      </c>
      <c r="D9" s="9">
        <v>5</v>
      </c>
      <c r="E9" s="12">
        <f>+$C9*D9</f>
        <v>40</v>
      </c>
      <c r="F9" s="9">
        <v>5</v>
      </c>
      <c r="G9" s="12">
        <f>+$C9*F9</f>
        <v>40</v>
      </c>
      <c r="H9" s="9">
        <v>5</v>
      </c>
      <c r="I9" s="12">
        <f>+$C9*H9</f>
        <v>40</v>
      </c>
    </row>
    <row r="10" spans="2:9" x14ac:dyDescent="0.25">
      <c r="B10" t="s">
        <v>4</v>
      </c>
      <c r="C10" s="8"/>
      <c r="D10" s="5"/>
      <c r="E10" s="13"/>
      <c r="F10" s="5"/>
      <c r="G10" s="13"/>
      <c r="H10" s="5"/>
      <c r="I10" s="13"/>
    </row>
    <row r="11" spans="2:9" x14ac:dyDescent="0.25">
      <c r="B11" s="1" t="s">
        <v>6</v>
      </c>
      <c r="C11" s="7">
        <v>6</v>
      </c>
      <c r="D11" s="9">
        <v>5</v>
      </c>
      <c r="E11" s="12">
        <f t="shared" ref="E11:E19" si="0">+$C11*D11</f>
        <v>30</v>
      </c>
      <c r="F11" s="9">
        <v>5</v>
      </c>
      <c r="G11" s="12">
        <f t="shared" ref="G11:G19" si="1">+$C11*F11</f>
        <v>30</v>
      </c>
      <c r="H11" s="9">
        <v>2</v>
      </c>
      <c r="I11" s="12">
        <f t="shared" ref="I11:I19" si="2">+$C11*H11</f>
        <v>12</v>
      </c>
    </row>
    <row r="12" spans="2:9" x14ac:dyDescent="0.25">
      <c r="B12" s="1" t="s">
        <v>7</v>
      </c>
      <c r="C12" s="7">
        <v>7</v>
      </c>
      <c r="D12" s="9">
        <v>5</v>
      </c>
      <c r="E12" s="12">
        <f t="shared" si="0"/>
        <v>35</v>
      </c>
      <c r="F12" s="9">
        <v>5</v>
      </c>
      <c r="G12" s="12">
        <f t="shared" si="1"/>
        <v>35</v>
      </c>
      <c r="H12" s="9">
        <v>4</v>
      </c>
      <c r="I12" s="12">
        <f t="shared" si="2"/>
        <v>28</v>
      </c>
    </row>
    <row r="13" spans="2:9" x14ac:dyDescent="0.25">
      <c r="B13" s="1" t="s">
        <v>8</v>
      </c>
      <c r="C13" s="7">
        <v>8</v>
      </c>
      <c r="D13" s="9">
        <v>5</v>
      </c>
      <c r="E13" s="12">
        <f t="shared" si="0"/>
        <v>40</v>
      </c>
      <c r="F13" s="9">
        <v>5</v>
      </c>
      <c r="G13" s="12">
        <f t="shared" si="1"/>
        <v>40</v>
      </c>
      <c r="H13" s="9">
        <v>5</v>
      </c>
      <c r="I13" s="12">
        <f t="shared" si="2"/>
        <v>40</v>
      </c>
    </row>
    <row r="14" spans="2:9" x14ac:dyDescent="0.25">
      <c r="B14" s="1" t="s">
        <v>9</v>
      </c>
      <c r="C14" s="7">
        <v>4</v>
      </c>
      <c r="D14" s="9">
        <v>4</v>
      </c>
      <c r="E14" s="12">
        <f t="shared" si="0"/>
        <v>16</v>
      </c>
      <c r="F14" s="9">
        <v>4</v>
      </c>
      <c r="G14" s="12">
        <f t="shared" si="1"/>
        <v>16</v>
      </c>
      <c r="H14" s="9">
        <v>4</v>
      </c>
      <c r="I14" s="12">
        <f t="shared" si="2"/>
        <v>16</v>
      </c>
    </row>
    <row r="15" spans="2:9" x14ac:dyDescent="0.25">
      <c r="B15" s="1" t="s">
        <v>10</v>
      </c>
      <c r="C15" s="7">
        <v>5</v>
      </c>
      <c r="D15" s="9">
        <v>5</v>
      </c>
      <c r="E15" s="12">
        <f t="shared" si="0"/>
        <v>25</v>
      </c>
      <c r="F15" s="9">
        <v>5</v>
      </c>
      <c r="G15" s="12">
        <f t="shared" si="1"/>
        <v>25</v>
      </c>
      <c r="H15" s="9">
        <v>5</v>
      </c>
      <c r="I15" s="12">
        <f t="shared" si="2"/>
        <v>25</v>
      </c>
    </row>
    <row r="16" spans="2:9" x14ac:dyDescent="0.25">
      <c r="B16" s="1" t="s">
        <v>13</v>
      </c>
      <c r="C16" s="7">
        <v>5</v>
      </c>
      <c r="D16" s="9">
        <v>5</v>
      </c>
      <c r="E16" s="12">
        <f t="shared" si="0"/>
        <v>25</v>
      </c>
      <c r="F16" s="9">
        <v>5</v>
      </c>
      <c r="G16" s="12">
        <f t="shared" si="1"/>
        <v>25</v>
      </c>
      <c r="H16" s="9">
        <v>5</v>
      </c>
      <c r="I16" s="12">
        <f t="shared" si="2"/>
        <v>25</v>
      </c>
    </row>
    <row r="17" spans="2:9" x14ac:dyDescent="0.25">
      <c r="B17" t="s">
        <v>14</v>
      </c>
      <c r="C17" s="7">
        <v>5</v>
      </c>
      <c r="D17" s="9">
        <v>5</v>
      </c>
      <c r="E17" s="12">
        <f t="shared" si="0"/>
        <v>25</v>
      </c>
      <c r="F17" s="9">
        <v>5</v>
      </c>
      <c r="G17" s="12">
        <f t="shared" si="1"/>
        <v>25</v>
      </c>
      <c r="H17" s="9">
        <v>5</v>
      </c>
      <c r="I17" s="12">
        <f t="shared" si="2"/>
        <v>25</v>
      </c>
    </row>
    <row r="18" spans="2:9" x14ac:dyDescent="0.25">
      <c r="B18" t="s">
        <v>12</v>
      </c>
      <c r="C18" s="7">
        <v>5</v>
      </c>
      <c r="D18" s="9">
        <v>5</v>
      </c>
      <c r="E18" s="12">
        <f t="shared" si="0"/>
        <v>25</v>
      </c>
      <c r="F18" s="9">
        <v>5</v>
      </c>
      <c r="G18" s="12">
        <f t="shared" si="1"/>
        <v>25</v>
      </c>
      <c r="H18" s="9">
        <v>5</v>
      </c>
      <c r="I18" s="12">
        <f t="shared" si="2"/>
        <v>25</v>
      </c>
    </row>
    <row r="19" spans="2:9" x14ac:dyDescent="0.25">
      <c r="B19" s="2" t="s">
        <v>17</v>
      </c>
      <c r="C19" s="7">
        <v>4</v>
      </c>
      <c r="D19" s="9"/>
      <c r="E19" s="12">
        <f t="shared" si="0"/>
        <v>0</v>
      </c>
      <c r="F19" s="9"/>
      <c r="G19" s="12">
        <f t="shared" si="1"/>
        <v>0</v>
      </c>
      <c r="H19" s="9"/>
      <c r="I19" s="12">
        <f t="shared" si="2"/>
        <v>0</v>
      </c>
    </row>
    <row r="20" spans="2:9" x14ac:dyDescent="0.25">
      <c r="D20" s="6"/>
      <c r="E20" s="14">
        <f>SUM(E3:E19)</f>
        <v>443</v>
      </c>
      <c r="F20" s="6"/>
      <c r="G20" s="14">
        <f>SUM(G3:G19)</f>
        <v>476</v>
      </c>
      <c r="H20" s="6"/>
      <c r="I20" s="14">
        <f>SUM(I3:I19)</f>
        <v>385</v>
      </c>
    </row>
    <row r="21" spans="2:9" x14ac:dyDescent="0.25"/>
    <row r="22" spans="2:9" x14ac:dyDescent="0.25"/>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x14ac:dyDescent="0.25"/>
    <row r="33" x14ac:dyDescent="0.25"/>
    <row r="34" x14ac:dyDescent="0.25"/>
    <row r="35" x14ac:dyDescent="0.25"/>
    <row r="36" ht="129" customHeight="1" x14ac:dyDescent="0.25"/>
  </sheetData>
  <sheetProtection sheet="1" objects="1" scenarios="1" selectLockedCells="1"/>
  <mergeCells count="3">
    <mergeCell ref="D1:E1"/>
    <mergeCell ref="F1:G1"/>
    <mergeCell ref="H1:I1"/>
  </mergeCells>
  <dataValidations count="1">
    <dataValidation type="whole" allowBlank="1" showInputMessage="1" showErrorMessage="1" error="0 to 5 please" sqref="D3:D4 D6:D9 D11:D19 F6:F9 F11:F19 H6:H9 H11:H19 F3:F4 H3:H4">
      <formula1>0</formula1>
      <formula2>5</formula2>
    </dataValidation>
  </dataValidations>
  <printOptions horizontalCentered="1" verticalCentered="1"/>
  <pageMargins left="0.25" right="0.25" top="0.75" bottom="0.75" header="0.3" footer="0.3"/>
  <pageSetup scale="79" orientation="landscape" cellComments="asDisplayed"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workbookViewId="0">
      <selection activeCell="B2" sqref="B2"/>
    </sheetView>
  </sheetViews>
  <sheetFormatPr defaultColWidth="0" defaultRowHeight="15" zeroHeight="1" x14ac:dyDescent="0.25"/>
  <cols>
    <col min="1" max="1" width="2.85546875" customWidth="1"/>
    <col min="2" max="2" width="36.85546875" customWidth="1"/>
    <col min="3" max="3" width="9.140625" customWidth="1"/>
    <col min="4" max="9" width="15.85546875" customWidth="1"/>
    <col min="10" max="10" width="1.85546875" customWidth="1"/>
    <col min="11" max="15" width="0" hidden="1" customWidth="1"/>
    <col min="16" max="16384" width="9.140625" hidden="1"/>
  </cols>
  <sheetData>
    <row r="1" spans="2:9" x14ac:dyDescent="0.25">
      <c r="B1" s="10" t="s">
        <v>23</v>
      </c>
      <c r="D1" s="179" t="s">
        <v>20</v>
      </c>
      <c r="E1" s="180"/>
      <c r="F1" s="179" t="s">
        <v>21</v>
      </c>
      <c r="G1" s="180"/>
      <c r="H1" s="179" t="s">
        <v>22</v>
      </c>
      <c r="I1" s="180"/>
    </row>
    <row r="2" spans="2:9" x14ac:dyDescent="0.25">
      <c r="B2" s="11" t="s">
        <v>166</v>
      </c>
      <c r="C2" t="s">
        <v>15</v>
      </c>
      <c r="D2" s="3" t="s">
        <v>18</v>
      </c>
      <c r="E2" s="4" t="s">
        <v>19</v>
      </c>
      <c r="F2" s="3" t="s">
        <v>18</v>
      </c>
      <c r="G2" s="4" t="s">
        <v>19</v>
      </c>
      <c r="H2" s="3" t="s">
        <v>18</v>
      </c>
      <c r="I2" s="4" t="s">
        <v>19</v>
      </c>
    </row>
    <row r="3" spans="2:9" x14ac:dyDescent="0.25">
      <c r="B3" t="s">
        <v>0</v>
      </c>
      <c r="C3" s="7">
        <v>9</v>
      </c>
      <c r="D3" s="9">
        <v>3</v>
      </c>
      <c r="E3" s="12">
        <f>+$C3*D3</f>
        <v>27</v>
      </c>
      <c r="F3" s="9">
        <v>5</v>
      </c>
      <c r="G3" s="12">
        <f>+$C3*F3</f>
        <v>45</v>
      </c>
      <c r="H3" s="9">
        <v>1</v>
      </c>
      <c r="I3" s="12">
        <f>+$C3*H3</f>
        <v>9</v>
      </c>
    </row>
    <row r="4" spans="2:9" x14ac:dyDescent="0.25">
      <c r="B4" t="s">
        <v>1</v>
      </c>
      <c r="C4" s="7">
        <v>12</v>
      </c>
      <c r="D4" s="9">
        <v>5</v>
      </c>
      <c r="E4" s="12">
        <f>+$C4*D4</f>
        <v>60</v>
      </c>
      <c r="F4" s="9">
        <v>5</v>
      </c>
      <c r="G4" s="12">
        <f>+$C4*F4</f>
        <v>60</v>
      </c>
      <c r="H4" s="9">
        <v>5</v>
      </c>
      <c r="I4" s="12">
        <f>+$C4*H4</f>
        <v>60</v>
      </c>
    </row>
    <row r="5" spans="2:9" x14ac:dyDescent="0.25">
      <c r="B5" t="s">
        <v>16</v>
      </c>
      <c r="C5" s="8"/>
      <c r="D5" s="5"/>
      <c r="E5" s="13"/>
      <c r="F5" s="5"/>
      <c r="G5" s="13"/>
      <c r="H5" s="5"/>
      <c r="I5" s="13"/>
    </row>
    <row r="6" spans="2:9" x14ac:dyDescent="0.25">
      <c r="B6" s="1" t="s">
        <v>2</v>
      </c>
      <c r="C6" s="7">
        <v>6</v>
      </c>
      <c r="D6" s="9">
        <v>5</v>
      </c>
      <c r="E6" s="12">
        <f>+$C6*D6</f>
        <v>30</v>
      </c>
      <c r="F6" s="9">
        <v>5</v>
      </c>
      <c r="G6" s="12">
        <f>+$C6*F6</f>
        <v>30</v>
      </c>
      <c r="H6" s="9">
        <v>5</v>
      </c>
      <c r="I6" s="12">
        <f>+$C6*H6</f>
        <v>30</v>
      </c>
    </row>
    <row r="7" spans="2:9" x14ac:dyDescent="0.25">
      <c r="B7" s="1" t="s">
        <v>11</v>
      </c>
      <c r="C7" s="7">
        <v>6</v>
      </c>
      <c r="D7" s="9">
        <v>4</v>
      </c>
      <c r="E7" s="12">
        <f>+$C7*D7</f>
        <v>24</v>
      </c>
      <c r="F7" s="9">
        <v>4</v>
      </c>
      <c r="G7" s="12">
        <f>+$C7*F7</f>
        <v>24</v>
      </c>
      <c r="H7" s="9">
        <v>5</v>
      </c>
      <c r="I7" s="12">
        <f>+$C7*H7</f>
        <v>30</v>
      </c>
    </row>
    <row r="8" spans="2:9" x14ac:dyDescent="0.25">
      <c r="B8" s="1" t="s">
        <v>3</v>
      </c>
      <c r="C8" s="7">
        <v>10</v>
      </c>
      <c r="D8" s="9">
        <v>5</v>
      </c>
      <c r="E8" s="12">
        <f>+$C8*D8</f>
        <v>50</v>
      </c>
      <c r="F8" s="9">
        <v>5</v>
      </c>
      <c r="G8" s="12">
        <f>+$C8*F8</f>
        <v>50</v>
      </c>
      <c r="H8" s="9">
        <v>5</v>
      </c>
      <c r="I8" s="12">
        <f>+$C8*H8</f>
        <v>50</v>
      </c>
    </row>
    <row r="9" spans="2:9" x14ac:dyDescent="0.25">
      <c r="B9" s="1" t="s">
        <v>5</v>
      </c>
      <c r="C9" s="7">
        <v>8</v>
      </c>
      <c r="D9" s="9">
        <v>5</v>
      </c>
      <c r="E9" s="12">
        <f>+$C9*D9</f>
        <v>40</v>
      </c>
      <c r="F9" s="9">
        <v>5</v>
      </c>
      <c r="G9" s="12">
        <f>+$C9*F9</f>
        <v>40</v>
      </c>
      <c r="H9" s="9">
        <v>5</v>
      </c>
      <c r="I9" s="12">
        <f>+$C9*H9</f>
        <v>40</v>
      </c>
    </row>
    <row r="10" spans="2:9" x14ac:dyDescent="0.25">
      <c r="B10" t="s">
        <v>4</v>
      </c>
      <c r="C10" s="8"/>
      <c r="D10" s="5"/>
      <c r="E10" s="13"/>
      <c r="F10" s="5"/>
      <c r="G10" s="13"/>
      <c r="H10" s="5"/>
      <c r="I10" s="13"/>
    </row>
    <row r="11" spans="2:9" x14ac:dyDescent="0.25">
      <c r="B11" s="1" t="s">
        <v>6</v>
      </c>
      <c r="C11" s="7">
        <v>6</v>
      </c>
      <c r="D11" s="9">
        <v>4</v>
      </c>
      <c r="E11" s="12">
        <f t="shared" ref="E11:E19" si="0">+$C11*D11</f>
        <v>24</v>
      </c>
      <c r="F11" s="9">
        <v>4</v>
      </c>
      <c r="G11" s="12">
        <f t="shared" ref="G11:G19" si="1">+$C11*F11</f>
        <v>24</v>
      </c>
      <c r="H11" s="9">
        <v>2</v>
      </c>
      <c r="I11" s="12">
        <f t="shared" ref="I11:I19" si="2">+$C11*H11</f>
        <v>12</v>
      </c>
    </row>
    <row r="12" spans="2:9" x14ac:dyDescent="0.25">
      <c r="B12" s="1" t="s">
        <v>7</v>
      </c>
      <c r="C12" s="7">
        <v>7</v>
      </c>
      <c r="D12" s="9">
        <v>4</v>
      </c>
      <c r="E12" s="12">
        <f t="shared" si="0"/>
        <v>28</v>
      </c>
      <c r="F12" s="9">
        <v>4</v>
      </c>
      <c r="G12" s="12">
        <f t="shared" si="1"/>
        <v>28</v>
      </c>
      <c r="H12" s="9">
        <v>5</v>
      </c>
      <c r="I12" s="12">
        <f t="shared" si="2"/>
        <v>35</v>
      </c>
    </row>
    <row r="13" spans="2:9" x14ac:dyDescent="0.25">
      <c r="B13" s="1" t="s">
        <v>8</v>
      </c>
      <c r="C13" s="7">
        <v>8</v>
      </c>
      <c r="D13" s="9">
        <v>5</v>
      </c>
      <c r="E13" s="12">
        <f t="shared" si="0"/>
        <v>40</v>
      </c>
      <c r="F13" s="9">
        <v>5</v>
      </c>
      <c r="G13" s="12">
        <f t="shared" si="1"/>
        <v>40</v>
      </c>
      <c r="H13" s="9">
        <v>5</v>
      </c>
      <c r="I13" s="12">
        <f t="shared" si="2"/>
        <v>40</v>
      </c>
    </row>
    <row r="14" spans="2:9" x14ac:dyDescent="0.25">
      <c r="B14" s="1" t="s">
        <v>9</v>
      </c>
      <c r="C14" s="7">
        <v>4</v>
      </c>
      <c r="D14" s="9">
        <v>5</v>
      </c>
      <c r="E14" s="12">
        <f t="shared" si="0"/>
        <v>20</v>
      </c>
      <c r="F14" s="9">
        <v>5</v>
      </c>
      <c r="G14" s="12">
        <f t="shared" si="1"/>
        <v>20</v>
      </c>
      <c r="H14" s="9">
        <v>5</v>
      </c>
      <c r="I14" s="12">
        <f t="shared" si="2"/>
        <v>20</v>
      </c>
    </row>
    <row r="15" spans="2:9" x14ac:dyDescent="0.25">
      <c r="B15" s="1" t="s">
        <v>10</v>
      </c>
      <c r="C15" s="7">
        <v>5</v>
      </c>
      <c r="D15" s="9">
        <v>3</v>
      </c>
      <c r="E15" s="12">
        <f t="shared" si="0"/>
        <v>15</v>
      </c>
      <c r="F15" s="9">
        <v>3</v>
      </c>
      <c r="G15" s="12">
        <f t="shared" si="1"/>
        <v>15</v>
      </c>
      <c r="H15" s="9">
        <v>3</v>
      </c>
      <c r="I15" s="12">
        <f t="shared" si="2"/>
        <v>15</v>
      </c>
    </row>
    <row r="16" spans="2:9" x14ac:dyDescent="0.25">
      <c r="B16" s="1" t="s">
        <v>13</v>
      </c>
      <c r="C16" s="7">
        <v>5</v>
      </c>
      <c r="D16" s="9">
        <v>5</v>
      </c>
      <c r="E16" s="12">
        <f t="shared" si="0"/>
        <v>25</v>
      </c>
      <c r="F16" s="9">
        <v>5</v>
      </c>
      <c r="G16" s="12">
        <f t="shared" si="1"/>
        <v>25</v>
      </c>
      <c r="H16" s="9">
        <v>5</v>
      </c>
      <c r="I16" s="12">
        <f t="shared" si="2"/>
        <v>25</v>
      </c>
    </row>
    <row r="17" spans="2:9" x14ac:dyDescent="0.25">
      <c r="B17" t="s">
        <v>14</v>
      </c>
      <c r="C17" s="7">
        <v>5</v>
      </c>
      <c r="D17" s="9">
        <v>5</v>
      </c>
      <c r="E17" s="12">
        <f t="shared" si="0"/>
        <v>25</v>
      </c>
      <c r="F17" s="9">
        <v>5</v>
      </c>
      <c r="G17" s="12">
        <f t="shared" si="1"/>
        <v>25</v>
      </c>
      <c r="H17" s="9">
        <v>5</v>
      </c>
      <c r="I17" s="12">
        <f t="shared" si="2"/>
        <v>25</v>
      </c>
    </row>
    <row r="18" spans="2:9" x14ac:dyDescent="0.25">
      <c r="B18" t="s">
        <v>12</v>
      </c>
      <c r="C18" s="7">
        <v>5</v>
      </c>
      <c r="D18" s="9">
        <v>5</v>
      </c>
      <c r="E18" s="12">
        <f t="shared" si="0"/>
        <v>25</v>
      </c>
      <c r="F18" s="9">
        <v>5</v>
      </c>
      <c r="G18" s="12">
        <f t="shared" si="1"/>
        <v>25</v>
      </c>
      <c r="H18" s="9">
        <v>5</v>
      </c>
      <c r="I18" s="12">
        <f t="shared" si="2"/>
        <v>25</v>
      </c>
    </row>
    <row r="19" spans="2:9" x14ac:dyDescent="0.25">
      <c r="B19" s="2" t="s">
        <v>17</v>
      </c>
      <c r="C19" s="7">
        <v>4</v>
      </c>
      <c r="D19" s="9">
        <v>3</v>
      </c>
      <c r="E19" s="12">
        <f t="shared" si="0"/>
        <v>12</v>
      </c>
      <c r="F19" s="9">
        <v>0</v>
      </c>
      <c r="G19" s="12">
        <f t="shared" si="1"/>
        <v>0</v>
      </c>
      <c r="H19" s="9">
        <v>4</v>
      </c>
      <c r="I19" s="12">
        <f t="shared" si="2"/>
        <v>16</v>
      </c>
    </row>
    <row r="20" spans="2:9" x14ac:dyDescent="0.25">
      <c r="D20" s="6"/>
      <c r="E20" s="14">
        <f>SUM(E3:E19)</f>
        <v>445</v>
      </c>
      <c r="F20" s="6"/>
      <c r="G20" s="14">
        <f>SUM(G3:G19)</f>
        <v>451</v>
      </c>
      <c r="H20" s="6"/>
      <c r="I20" s="14">
        <f>SUM(I3:I19)</f>
        <v>432</v>
      </c>
    </row>
    <row r="21" spans="2:9" x14ac:dyDescent="0.25"/>
    <row r="22" spans="2:9" x14ac:dyDescent="0.25"/>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x14ac:dyDescent="0.25"/>
    <row r="33" x14ac:dyDescent="0.25"/>
    <row r="34" x14ac:dyDescent="0.25"/>
    <row r="35" x14ac:dyDescent="0.25"/>
    <row r="36" ht="129" customHeight="1" x14ac:dyDescent="0.25"/>
  </sheetData>
  <sheetProtection sheet="1" objects="1" scenarios="1" selectLockedCells="1"/>
  <mergeCells count="3">
    <mergeCell ref="D1:E1"/>
    <mergeCell ref="F1:G1"/>
    <mergeCell ref="H1:I1"/>
  </mergeCells>
  <dataValidations count="1">
    <dataValidation type="whole" allowBlank="1" showInputMessage="1" showErrorMessage="1" error="0 to 5 please" sqref="D3:D4 D6:D9 D11:D19 F6:F9 F11:F19 H6:H9 H11:H19 F3:F4 H3:H4">
      <formula1>0</formula1>
      <formula2>5</formula2>
    </dataValidation>
  </dataValidations>
  <printOptions horizontalCentered="1" verticalCentered="1"/>
  <pageMargins left="0.25" right="0.25" top="0.75" bottom="0.75" header="0.3" footer="0.3"/>
  <pageSetup scale="79" orientation="landscape" cellComments="asDisplayed"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workbookViewId="0">
      <selection activeCell="B2" sqref="B2"/>
    </sheetView>
  </sheetViews>
  <sheetFormatPr defaultColWidth="0" defaultRowHeight="15" zeroHeight="1" x14ac:dyDescent="0.25"/>
  <cols>
    <col min="1" max="1" width="2.85546875" customWidth="1"/>
    <col min="2" max="2" width="36.85546875" customWidth="1"/>
    <col min="3" max="3" width="9.140625" customWidth="1"/>
    <col min="4" max="9" width="15.85546875" customWidth="1"/>
    <col min="10" max="10" width="1.85546875" customWidth="1"/>
    <col min="11" max="15" width="0" hidden="1" customWidth="1"/>
    <col min="16" max="16384" width="9.140625" hidden="1"/>
  </cols>
  <sheetData>
    <row r="1" spans="2:9" x14ac:dyDescent="0.25">
      <c r="B1" s="10" t="s">
        <v>23</v>
      </c>
      <c r="D1" s="179" t="s">
        <v>20</v>
      </c>
      <c r="E1" s="180"/>
      <c r="F1" s="179" t="s">
        <v>21</v>
      </c>
      <c r="G1" s="180"/>
      <c r="H1" s="179" t="s">
        <v>22</v>
      </c>
      <c r="I1" s="180"/>
    </row>
    <row r="2" spans="2:9" x14ac:dyDescent="0.25">
      <c r="B2" s="11" t="s">
        <v>167</v>
      </c>
      <c r="C2" t="s">
        <v>15</v>
      </c>
      <c r="D2" s="3" t="s">
        <v>18</v>
      </c>
      <c r="E2" s="4" t="s">
        <v>19</v>
      </c>
      <c r="F2" s="3" t="s">
        <v>18</v>
      </c>
      <c r="G2" s="4" t="s">
        <v>19</v>
      </c>
      <c r="H2" s="3" t="s">
        <v>18</v>
      </c>
      <c r="I2" s="4" t="s">
        <v>19</v>
      </c>
    </row>
    <row r="3" spans="2:9" x14ac:dyDescent="0.25">
      <c r="B3" t="s">
        <v>0</v>
      </c>
      <c r="C3" s="7">
        <v>9</v>
      </c>
      <c r="D3" s="9">
        <v>2</v>
      </c>
      <c r="E3" s="12">
        <f>+$C3*D3</f>
        <v>18</v>
      </c>
      <c r="F3" s="9">
        <v>5</v>
      </c>
      <c r="G3" s="12">
        <f>+$C3*F3</f>
        <v>45</v>
      </c>
      <c r="H3" s="9">
        <v>1</v>
      </c>
      <c r="I3" s="12">
        <f>+$C3*H3</f>
        <v>9</v>
      </c>
    </row>
    <row r="4" spans="2:9" x14ac:dyDescent="0.25">
      <c r="B4" t="s">
        <v>1</v>
      </c>
      <c r="C4" s="7">
        <v>12</v>
      </c>
      <c r="D4" s="9">
        <v>5</v>
      </c>
      <c r="E4" s="12">
        <f>+$C4*D4</f>
        <v>60</v>
      </c>
      <c r="F4" s="9">
        <v>5</v>
      </c>
      <c r="G4" s="12">
        <f>+$C4*F4</f>
        <v>60</v>
      </c>
      <c r="H4" s="9">
        <v>5</v>
      </c>
      <c r="I4" s="12">
        <f>+$C4*H4</f>
        <v>60</v>
      </c>
    </row>
    <row r="5" spans="2:9" x14ac:dyDescent="0.25">
      <c r="B5" t="s">
        <v>16</v>
      </c>
      <c r="C5" s="8"/>
      <c r="D5" s="5"/>
      <c r="E5" s="13"/>
      <c r="F5" s="5"/>
      <c r="G5" s="13"/>
      <c r="H5" s="5"/>
      <c r="I5" s="13"/>
    </row>
    <row r="6" spans="2:9" x14ac:dyDescent="0.25">
      <c r="B6" s="1" t="s">
        <v>2</v>
      </c>
      <c r="C6" s="7">
        <v>6</v>
      </c>
      <c r="D6" s="9">
        <v>4</v>
      </c>
      <c r="E6" s="12">
        <f>+$C6*D6</f>
        <v>24</v>
      </c>
      <c r="F6" s="9">
        <v>5</v>
      </c>
      <c r="G6" s="12">
        <f>+$C6*F6</f>
        <v>30</v>
      </c>
      <c r="H6" s="9">
        <v>5</v>
      </c>
      <c r="I6" s="12">
        <f>+$C6*H6</f>
        <v>30</v>
      </c>
    </row>
    <row r="7" spans="2:9" x14ac:dyDescent="0.25">
      <c r="B7" s="1" t="s">
        <v>11</v>
      </c>
      <c r="C7" s="7">
        <v>6</v>
      </c>
      <c r="D7" s="9">
        <v>3</v>
      </c>
      <c r="E7" s="12">
        <f>+$C7*D7</f>
        <v>18</v>
      </c>
      <c r="F7" s="9">
        <v>4</v>
      </c>
      <c r="G7" s="12">
        <f>+$C7*F7</f>
        <v>24</v>
      </c>
      <c r="H7" s="9">
        <v>5</v>
      </c>
      <c r="I7" s="12">
        <f>+$C7*H7</f>
        <v>30</v>
      </c>
    </row>
    <row r="8" spans="2:9" x14ac:dyDescent="0.25">
      <c r="B8" s="1" t="s">
        <v>3</v>
      </c>
      <c r="C8" s="7">
        <v>10</v>
      </c>
      <c r="D8" s="9">
        <v>5</v>
      </c>
      <c r="E8" s="12">
        <f>+$C8*D8</f>
        <v>50</v>
      </c>
      <c r="F8" s="9">
        <v>5</v>
      </c>
      <c r="G8" s="12">
        <f>+$C8*F8</f>
        <v>50</v>
      </c>
      <c r="H8" s="9">
        <v>4</v>
      </c>
      <c r="I8" s="12">
        <f>+$C8*H8</f>
        <v>40</v>
      </c>
    </row>
    <row r="9" spans="2:9" x14ac:dyDescent="0.25">
      <c r="B9" s="1" t="s">
        <v>5</v>
      </c>
      <c r="C9" s="7">
        <v>8</v>
      </c>
      <c r="D9" s="9">
        <v>5</v>
      </c>
      <c r="E9" s="12">
        <f>+$C9*D9</f>
        <v>40</v>
      </c>
      <c r="F9" s="9">
        <v>5</v>
      </c>
      <c r="G9" s="12">
        <f>+$C9*F9</f>
        <v>40</v>
      </c>
      <c r="H9" s="9">
        <v>4</v>
      </c>
      <c r="I9" s="12">
        <f>+$C9*H9</f>
        <v>32</v>
      </c>
    </row>
    <row r="10" spans="2:9" x14ac:dyDescent="0.25">
      <c r="B10" t="s">
        <v>4</v>
      </c>
      <c r="C10" s="8"/>
      <c r="D10" s="5"/>
      <c r="E10" s="13"/>
      <c r="F10" s="5"/>
      <c r="G10" s="13"/>
      <c r="H10" s="5"/>
      <c r="I10" s="13"/>
    </row>
    <row r="11" spans="2:9" x14ac:dyDescent="0.25">
      <c r="B11" s="1" t="s">
        <v>6</v>
      </c>
      <c r="C11" s="7">
        <v>6</v>
      </c>
      <c r="D11" s="9">
        <v>5</v>
      </c>
      <c r="E11" s="12">
        <f t="shared" ref="E11:E19" si="0">+$C11*D11</f>
        <v>30</v>
      </c>
      <c r="F11" s="9">
        <v>4</v>
      </c>
      <c r="G11" s="12">
        <f t="shared" ref="G11:G19" si="1">+$C11*F11</f>
        <v>24</v>
      </c>
      <c r="H11" s="9">
        <v>2</v>
      </c>
      <c r="I11" s="12">
        <f t="shared" ref="I11:I19" si="2">+$C11*H11</f>
        <v>12</v>
      </c>
    </row>
    <row r="12" spans="2:9" x14ac:dyDescent="0.25">
      <c r="B12" s="1" t="s">
        <v>7</v>
      </c>
      <c r="C12" s="7">
        <v>7</v>
      </c>
      <c r="D12" s="9">
        <v>4</v>
      </c>
      <c r="E12" s="12">
        <f t="shared" si="0"/>
        <v>28</v>
      </c>
      <c r="F12" s="9">
        <v>4</v>
      </c>
      <c r="G12" s="12">
        <f t="shared" si="1"/>
        <v>28</v>
      </c>
      <c r="H12" s="9">
        <v>3</v>
      </c>
      <c r="I12" s="12">
        <f t="shared" si="2"/>
        <v>21</v>
      </c>
    </row>
    <row r="13" spans="2:9" x14ac:dyDescent="0.25">
      <c r="B13" s="1" t="s">
        <v>8</v>
      </c>
      <c r="C13" s="7">
        <v>8</v>
      </c>
      <c r="D13" s="9">
        <v>5</v>
      </c>
      <c r="E13" s="12">
        <f t="shared" si="0"/>
        <v>40</v>
      </c>
      <c r="F13" s="9">
        <v>5</v>
      </c>
      <c r="G13" s="12">
        <f t="shared" si="1"/>
        <v>40</v>
      </c>
      <c r="H13" s="9">
        <v>4</v>
      </c>
      <c r="I13" s="12">
        <f t="shared" si="2"/>
        <v>32</v>
      </c>
    </row>
    <row r="14" spans="2:9" x14ac:dyDescent="0.25">
      <c r="B14" s="1" t="s">
        <v>9</v>
      </c>
      <c r="C14" s="7">
        <v>4</v>
      </c>
      <c r="D14" s="9">
        <v>4</v>
      </c>
      <c r="E14" s="12">
        <f t="shared" si="0"/>
        <v>16</v>
      </c>
      <c r="F14" s="9">
        <v>5</v>
      </c>
      <c r="G14" s="12">
        <f t="shared" si="1"/>
        <v>20</v>
      </c>
      <c r="H14" s="9">
        <v>3</v>
      </c>
      <c r="I14" s="12">
        <f t="shared" si="2"/>
        <v>12</v>
      </c>
    </row>
    <row r="15" spans="2:9" x14ac:dyDescent="0.25">
      <c r="B15" s="1" t="s">
        <v>10</v>
      </c>
      <c r="C15" s="7">
        <v>5</v>
      </c>
      <c r="D15" s="9">
        <v>5</v>
      </c>
      <c r="E15" s="12">
        <f t="shared" si="0"/>
        <v>25</v>
      </c>
      <c r="F15" s="9">
        <v>5</v>
      </c>
      <c r="G15" s="12">
        <f t="shared" si="1"/>
        <v>25</v>
      </c>
      <c r="H15" s="9">
        <v>2</v>
      </c>
      <c r="I15" s="12">
        <f t="shared" si="2"/>
        <v>10</v>
      </c>
    </row>
    <row r="16" spans="2:9" x14ac:dyDescent="0.25">
      <c r="B16" s="1" t="s">
        <v>13</v>
      </c>
      <c r="C16" s="7">
        <v>5</v>
      </c>
      <c r="D16" s="9">
        <v>5</v>
      </c>
      <c r="E16" s="12">
        <f t="shared" si="0"/>
        <v>25</v>
      </c>
      <c r="F16" s="9">
        <v>5</v>
      </c>
      <c r="G16" s="12">
        <f t="shared" si="1"/>
        <v>25</v>
      </c>
      <c r="H16" s="9">
        <v>5</v>
      </c>
      <c r="I16" s="12">
        <f t="shared" si="2"/>
        <v>25</v>
      </c>
    </row>
    <row r="17" spans="2:9" x14ac:dyDescent="0.25">
      <c r="B17" t="s">
        <v>14</v>
      </c>
      <c r="C17" s="7">
        <v>5</v>
      </c>
      <c r="D17" s="9">
        <v>4</v>
      </c>
      <c r="E17" s="12">
        <f t="shared" si="0"/>
        <v>20</v>
      </c>
      <c r="F17" s="9">
        <v>5</v>
      </c>
      <c r="G17" s="12">
        <f t="shared" si="1"/>
        <v>25</v>
      </c>
      <c r="H17" s="9">
        <v>4</v>
      </c>
      <c r="I17" s="12">
        <f t="shared" si="2"/>
        <v>20</v>
      </c>
    </row>
    <row r="18" spans="2:9" x14ac:dyDescent="0.25">
      <c r="B18" t="s">
        <v>12</v>
      </c>
      <c r="C18" s="7">
        <v>5</v>
      </c>
      <c r="D18" s="9">
        <v>5</v>
      </c>
      <c r="E18" s="12">
        <f t="shared" si="0"/>
        <v>25</v>
      </c>
      <c r="F18" s="9">
        <v>4</v>
      </c>
      <c r="G18" s="12">
        <f t="shared" si="1"/>
        <v>20</v>
      </c>
      <c r="H18" s="9">
        <v>5</v>
      </c>
      <c r="I18" s="12">
        <f t="shared" si="2"/>
        <v>25</v>
      </c>
    </row>
    <row r="19" spans="2:9" x14ac:dyDescent="0.25">
      <c r="B19" s="2" t="s">
        <v>17</v>
      </c>
      <c r="C19" s="7">
        <v>4</v>
      </c>
      <c r="D19" s="9">
        <v>2</v>
      </c>
      <c r="E19" s="12">
        <f t="shared" si="0"/>
        <v>8</v>
      </c>
      <c r="F19" s="9">
        <v>0</v>
      </c>
      <c r="G19" s="12">
        <f t="shared" si="1"/>
        <v>0</v>
      </c>
      <c r="H19" s="9">
        <v>4</v>
      </c>
      <c r="I19" s="12">
        <f t="shared" si="2"/>
        <v>16</v>
      </c>
    </row>
    <row r="20" spans="2:9" x14ac:dyDescent="0.25">
      <c r="D20" s="6"/>
      <c r="E20" s="14">
        <f>SUM(E3:E19)</f>
        <v>427</v>
      </c>
      <c r="F20" s="6"/>
      <c r="G20" s="14">
        <f>SUM(G3:G19)</f>
        <v>456</v>
      </c>
      <c r="H20" s="6"/>
      <c r="I20" s="14">
        <f>SUM(I3:I19)</f>
        <v>374</v>
      </c>
    </row>
    <row r="21" spans="2:9" x14ac:dyDescent="0.25"/>
    <row r="22" spans="2:9" x14ac:dyDescent="0.25"/>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x14ac:dyDescent="0.25"/>
    <row r="33" x14ac:dyDescent="0.25"/>
    <row r="34" x14ac:dyDescent="0.25"/>
    <row r="35" x14ac:dyDescent="0.25"/>
    <row r="36" ht="129" customHeight="1" x14ac:dyDescent="0.25"/>
  </sheetData>
  <sheetProtection sheet="1" objects="1" scenarios="1" selectLockedCells="1"/>
  <mergeCells count="3">
    <mergeCell ref="D1:E1"/>
    <mergeCell ref="F1:G1"/>
    <mergeCell ref="H1:I1"/>
  </mergeCells>
  <dataValidations count="1">
    <dataValidation type="whole" allowBlank="1" showInputMessage="1" showErrorMessage="1" error="0 to 5 please" sqref="D3:D4 D6:D9 D11:D19 F6:F9 F11:F19 H6:H9 H11:H19 F3:F4 H3:H4">
      <formula1>0</formula1>
      <formula2>5</formula2>
    </dataValidation>
  </dataValidations>
  <printOptions horizontalCentered="1" verticalCentered="1"/>
  <pageMargins left="0.25" right="0.25" top="0.75" bottom="0.75" header="0.3" footer="0.3"/>
  <pageSetup scale="79" orientation="landscape" cellComments="asDisplayed"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6"/>
  <sheetViews>
    <sheetView workbookViewId="0">
      <selection activeCell="B2" sqref="B2"/>
    </sheetView>
  </sheetViews>
  <sheetFormatPr defaultColWidth="0" defaultRowHeight="15" zeroHeight="1" x14ac:dyDescent="0.25"/>
  <cols>
    <col min="1" max="1" width="2.85546875" customWidth="1"/>
    <col min="2" max="2" width="36.85546875" customWidth="1"/>
    <col min="3" max="3" width="9.140625" customWidth="1"/>
    <col min="4" max="9" width="15.85546875" customWidth="1"/>
    <col min="10" max="10" width="1.85546875" customWidth="1"/>
    <col min="11" max="15" width="0" hidden="1" customWidth="1"/>
  </cols>
  <sheetData>
    <row r="1" spans="2:9" x14ac:dyDescent="0.25">
      <c r="B1" s="141" t="s">
        <v>23</v>
      </c>
      <c r="D1" s="181" t="s">
        <v>20</v>
      </c>
      <c r="E1" s="182"/>
      <c r="F1" s="181" t="s">
        <v>21</v>
      </c>
      <c r="G1" s="182"/>
      <c r="H1" s="181" t="s">
        <v>22</v>
      </c>
      <c r="I1" s="182"/>
    </row>
    <row r="2" spans="2:9" x14ac:dyDescent="0.25">
      <c r="B2" s="140" t="s">
        <v>168</v>
      </c>
      <c r="C2" t="s">
        <v>15</v>
      </c>
      <c r="D2" s="139" t="s">
        <v>18</v>
      </c>
      <c r="E2" s="138" t="s">
        <v>19</v>
      </c>
      <c r="F2" s="139" t="s">
        <v>18</v>
      </c>
      <c r="G2" s="138" t="s">
        <v>19</v>
      </c>
      <c r="H2" s="139" t="s">
        <v>18</v>
      </c>
      <c r="I2" s="138" t="s">
        <v>19</v>
      </c>
    </row>
    <row r="3" spans="2:9" x14ac:dyDescent="0.25">
      <c r="B3" t="s">
        <v>0</v>
      </c>
      <c r="C3" s="7">
        <v>9</v>
      </c>
      <c r="D3" s="134">
        <v>3</v>
      </c>
      <c r="E3" s="12">
        <f>+$C3*D3</f>
        <v>27</v>
      </c>
      <c r="F3" s="134">
        <v>5</v>
      </c>
      <c r="G3" s="12">
        <f>+$C3*F3</f>
        <v>45</v>
      </c>
      <c r="H3" s="134">
        <v>1</v>
      </c>
      <c r="I3" s="12">
        <f>+$C3*H3</f>
        <v>9</v>
      </c>
    </row>
    <row r="4" spans="2:9" x14ac:dyDescent="0.25">
      <c r="B4" t="s">
        <v>1</v>
      </c>
      <c r="C4" s="7">
        <v>12</v>
      </c>
      <c r="D4" s="134">
        <v>5</v>
      </c>
      <c r="E4" s="12">
        <f>+$C4*D4</f>
        <v>60</v>
      </c>
      <c r="F4" s="134">
        <v>5</v>
      </c>
      <c r="G4" s="12">
        <f>+$C4*F4</f>
        <v>60</v>
      </c>
      <c r="H4" s="134">
        <v>5</v>
      </c>
      <c r="I4" s="12">
        <f>+$C4*H4</f>
        <v>60</v>
      </c>
    </row>
    <row r="5" spans="2:9" x14ac:dyDescent="0.25">
      <c r="B5" t="s">
        <v>16</v>
      </c>
      <c r="C5" s="137"/>
      <c r="D5" s="136"/>
      <c r="E5" s="135"/>
      <c r="F5" s="136"/>
      <c r="G5" s="135"/>
      <c r="H5" s="136"/>
      <c r="I5" s="135"/>
    </row>
    <row r="6" spans="2:9" x14ac:dyDescent="0.25">
      <c r="B6" s="1" t="s">
        <v>2</v>
      </c>
      <c r="C6" s="7">
        <v>6</v>
      </c>
      <c r="D6" s="134">
        <v>5</v>
      </c>
      <c r="E6" s="12">
        <f>+$C6*D6</f>
        <v>30</v>
      </c>
      <c r="F6" s="134">
        <v>5</v>
      </c>
      <c r="G6" s="12">
        <f>+$C6*F6</f>
        <v>30</v>
      </c>
      <c r="H6" s="134">
        <v>5</v>
      </c>
      <c r="I6" s="12">
        <f>+$C6*H6</f>
        <v>30</v>
      </c>
    </row>
    <row r="7" spans="2:9" x14ac:dyDescent="0.25">
      <c r="B7" s="1" t="s">
        <v>11</v>
      </c>
      <c r="C7" s="7">
        <v>6</v>
      </c>
      <c r="D7" s="134">
        <v>3</v>
      </c>
      <c r="E7" s="12">
        <f>+$C7*D7</f>
        <v>18</v>
      </c>
      <c r="F7" s="134">
        <v>1</v>
      </c>
      <c r="G7" s="12">
        <f>+$C7*F7</f>
        <v>6</v>
      </c>
      <c r="H7" s="134">
        <v>5</v>
      </c>
      <c r="I7" s="12">
        <f>+$C7*H7</f>
        <v>30</v>
      </c>
    </row>
    <row r="8" spans="2:9" x14ac:dyDescent="0.25">
      <c r="B8" s="1" t="s">
        <v>3</v>
      </c>
      <c r="C8" s="7">
        <v>10</v>
      </c>
      <c r="D8" s="134">
        <v>5</v>
      </c>
      <c r="E8" s="12">
        <f>+$C8*D8</f>
        <v>50</v>
      </c>
      <c r="F8" s="134">
        <v>5</v>
      </c>
      <c r="G8" s="12">
        <f>+$C8*F8</f>
        <v>50</v>
      </c>
      <c r="H8" s="134">
        <v>5</v>
      </c>
      <c r="I8" s="12">
        <f>+$C8*H8</f>
        <v>50</v>
      </c>
    </row>
    <row r="9" spans="2:9" x14ac:dyDescent="0.25">
      <c r="B9" s="1" t="s">
        <v>5</v>
      </c>
      <c r="C9" s="7">
        <v>8</v>
      </c>
      <c r="D9" s="134">
        <v>5</v>
      </c>
      <c r="E9" s="12">
        <f>+$C9*D9</f>
        <v>40</v>
      </c>
      <c r="F9" s="134">
        <v>5</v>
      </c>
      <c r="G9" s="12">
        <f>+$C9*F9</f>
        <v>40</v>
      </c>
      <c r="H9" s="134">
        <v>5</v>
      </c>
      <c r="I9" s="12">
        <f>+$C9*H9</f>
        <v>40</v>
      </c>
    </row>
    <row r="10" spans="2:9" x14ac:dyDescent="0.25">
      <c r="B10" t="s">
        <v>4</v>
      </c>
      <c r="C10" s="137"/>
      <c r="D10" s="136"/>
      <c r="E10" s="135"/>
      <c r="F10" s="136"/>
      <c r="G10" s="135"/>
      <c r="H10" s="136"/>
      <c r="I10" s="135"/>
    </row>
    <row r="11" spans="2:9" x14ac:dyDescent="0.25">
      <c r="B11" s="1" t="s">
        <v>6</v>
      </c>
      <c r="C11" s="7">
        <v>6</v>
      </c>
      <c r="D11" s="134">
        <v>3</v>
      </c>
      <c r="E11" s="12">
        <f t="shared" ref="E11:E19" si="0">+$C11*D11</f>
        <v>18</v>
      </c>
      <c r="F11" s="134">
        <v>3</v>
      </c>
      <c r="G11" s="12">
        <f t="shared" ref="G11:G19" si="1">+$C11*F11</f>
        <v>18</v>
      </c>
      <c r="H11" s="134">
        <v>3</v>
      </c>
      <c r="I11" s="12">
        <f t="shared" ref="I11:I19" si="2">+$C11*H11</f>
        <v>18</v>
      </c>
    </row>
    <row r="12" spans="2:9" x14ac:dyDescent="0.25">
      <c r="B12" s="1" t="s">
        <v>7</v>
      </c>
      <c r="C12" s="7">
        <v>7</v>
      </c>
      <c r="D12" s="134">
        <v>3</v>
      </c>
      <c r="E12" s="12">
        <f t="shared" si="0"/>
        <v>21</v>
      </c>
      <c r="F12" s="134">
        <v>3</v>
      </c>
      <c r="G12" s="12">
        <f t="shared" si="1"/>
        <v>21</v>
      </c>
      <c r="H12" s="134">
        <v>5</v>
      </c>
      <c r="I12" s="12">
        <f t="shared" si="2"/>
        <v>35</v>
      </c>
    </row>
    <row r="13" spans="2:9" x14ac:dyDescent="0.25">
      <c r="B13" s="1" t="s">
        <v>8</v>
      </c>
      <c r="C13" s="7">
        <v>8</v>
      </c>
      <c r="D13" s="134">
        <v>1</v>
      </c>
      <c r="E13" s="12">
        <f t="shared" si="0"/>
        <v>8</v>
      </c>
      <c r="F13" s="134">
        <v>1</v>
      </c>
      <c r="G13" s="12">
        <f t="shared" si="1"/>
        <v>8</v>
      </c>
      <c r="H13" s="134">
        <v>5</v>
      </c>
      <c r="I13" s="12">
        <f t="shared" si="2"/>
        <v>40</v>
      </c>
    </row>
    <row r="14" spans="2:9" x14ac:dyDescent="0.25">
      <c r="B14" s="1" t="s">
        <v>9</v>
      </c>
      <c r="C14" s="7">
        <v>4</v>
      </c>
      <c r="D14" s="134">
        <v>5</v>
      </c>
      <c r="E14" s="12">
        <f t="shared" si="0"/>
        <v>20</v>
      </c>
      <c r="F14" s="134">
        <v>5</v>
      </c>
      <c r="G14" s="12">
        <f t="shared" si="1"/>
        <v>20</v>
      </c>
      <c r="H14" s="134">
        <v>5</v>
      </c>
      <c r="I14" s="12">
        <f t="shared" si="2"/>
        <v>20</v>
      </c>
    </row>
    <row r="15" spans="2:9" x14ac:dyDescent="0.25">
      <c r="B15" s="1" t="s">
        <v>10</v>
      </c>
      <c r="C15" s="7">
        <v>5</v>
      </c>
      <c r="D15" s="134">
        <v>5</v>
      </c>
      <c r="E15" s="12">
        <f t="shared" si="0"/>
        <v>25</v>
      </c>
      <c r="F15" s="134">
        <v>5</v>
      </c>
      <c r="G15" s="12">
        <f t="shared" si="1"/>
        <v>25</v>
      </c>
      <c r="H15" s="134">
        <v>5</v>
      </c>
      <c r="I15" s="12">
        <f t="shared" si="2"/>
        <v>25</v>
      </c>
    </row>
    <row r="16" spans="2:9" x14ac:dyDescent="0.25">
      <c r="B16" s="1" t="s">
        <v>13</v>
      </c>
      <c r="C16" s="7">
        <v>5</v>
      </c>
      <c r="D16" s="134">
        <v>5</v>
      </c>
      <c r="E16" s="12">
        <f t="shared" si="0"/>
        <v>25</v>
      </c>
      <c r="F16" s="134">
        <v>5</v>
      </c>
      <c r="G16" s="12">
        <f t="shared" si="1"/>
        <v>25</v>
      </c>
      <c r="H16" s="134">
        <v>5</v>
      </c>
      <c r="I16" s="12">
        <f t="shared" si="2"/>
        <v>25</v>
      </c>
    </row>
    <row r="17" spans="2:9" x14ac:dyDescent="0.25">
      <c r="B17" t="s">
        <v>14</v>
      </c>
      <c r="C17" s="7">
        <v>5</v>
      </c>
      <c r="D17" s="134">
        <v>3</v>
      </c>
      <c r="E17" s="12">
        <f t="shared" si="0"/>
        <v>15</v>
      </c>
      <c r="F17" s="134">
        <v>3</v>
      </c>
      <c r="G17" s="12">
        <f t="shared" si="1"/>
        <v>15</v>
      </c>
      <c r="H17" s="134">
        <v>5</v>
      </c>
      <c r="I17" s="12">
        <f t="shared" si="2"/>
        <v>25</v>
      </c>
    </row>
    <row r="18" spans="2:9" x14ac:dyDescent="0.25">
      <c r="B18" t="s">
        <v>12</v>
      </c>
      <c r="C18" s="7">
        <v>5</v>
      </c>
      <c r="D18" s="134">
        <v>5</v>
      </c>
      <c r="E18" s="12">
        <f t="shared" si="0"/>
        <v>25</v>
      </c>
      <c r="F18" s="134">
        <v>5</v>
      </c>
      <c r="G18" s="12">
        <f t="shared" si="1"/>
        <v>25</v>
      </c>
      <c r="H18" s="134">
        <v>5</v>
      </c>
      <c r="I18" s="12">
        <f t="shared" si="2"/>
        <v>25</v>
      </c>
    </row>
    <row r="19" spans="2:9" x14ac:dyDescent="0.25">
      <c r="B19" s="2" t="s">
        <v>17</v>
      </c>
      <c r="C19" s="7">
        <v>4</v>
      </c>
      <c r="D19" s="134">
        <v>1</v>
      </c>
      <c r="E19" s="12">
        <f t="shared" si="0"/>
        <v>4</v>
      </c>
      <c r="F19" s="134">
        <v>1</v>
      </c>
      <c r="G19" s="12">
        <f t="shared" si="1"/>
        <v>4</v>
      </c>
      <c r="H19" s="134">
        <v>5</v>
      </c>
      <c r="I19" s="12">
        <f t="shared" si="2"/>
        <v>20</v>
      </c>
    </row>
    <row r="20" spans="2:9" x14ac:dyDescent="0.25">
      <c r="D20" s="133"/>
      <c r="E20" s="132">
        <f>SUM(E3:E19)</f>
        <v>386</v>
      </c>
      <c r="F20" s="133"/>
      <c r="G20" s="132">
        <f>SUM(G3:G19)</f>
        <v>392</v>
      </c>
      <c r="H20" s="133"/>
      <c r="I20" s="132">
        <f>SUM(I3:I19)</f>
        <v>452</v>
      </c>
    </row>
    <row r="21" spans="2:9" x14ac:dyDescent="0.25"/>
    <row r="22" spans="2:9" x14ac:dyDescent="0.25"/>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x14ac:dyDescent="0.25"/>
    <row r="33" x14ac:dyDescent="0.25"/>
    <row r="34" x14ac:dyDescent="0.25"/>
    <row r="35" x14ac:dyDescent="0.25"/>
    <row r="36" ht="129" customHeight="1" x14ac:dyDescent="0.25"/>
  </sheetData>
  <sheetProtection sheet="1" objects="1" scenarios="1" selectLockedCells="1"/>
  <mergeCells count="3">
    <mergeCell ref="D1:E1"/>
    <mergeCell ref="F1:G1"/>
    <mergeCell ref="H1:I1"/>
  </mergeCells>
  <printOptions horizontalCentered="1" verticalCentered="1"/>
  <pageMargins left="0.25" right="0.25" top="0.75" bottom="0.75" header="0.3" footer="0.3"/>
  <pageSetup scale="79" orientation="landscape" cellComments="asDisplayed" horizontalDpi="0" verticalDpi="0" r:id="rId1"/>
  <drawing r:id="rId2"/>
  <extLst>
    <ext xmlns:x14="http://schemas.microsoft.com/office/spreadsheetml/2009/9/main" uri="{CCE6A557-97BC-4b89-ADB6-D9C93CAAB3DF}">
      <x14:dataValidations xmlns:xm="http://schemas.microsoft.com/office/excel/2006/main" count="1">
        <x14:dataValidation type="whole" allowBlank="1" showInputMessage="1" showErrorMessage="1" error="0 to 5 please">
          <x14:formula1>
            <xm:f>0</xm:f>
          </x14:formula1>
          <x14:formula2>
            <xm:f>5</xm:f>
          </x14:formula2>
          <xm:sqref>D3:D4 IZ3:IZ4 SV3:SV4 ACR3:ACR4 AMN3:AMN4 AWJ3:AWJ4 BGF3:BGF4 BQB3:BQB4 BZX3:BZX4 CJT3:CJT4 CTP3:CTP4 DDL3:DDL4 DNH3:DNH4 DXD3:DXD4 EGZ3:EGZ4 EQV3:EQV4 FAR3:FAR4 FKN3:FKN4 FUJ3:FUJ4 GEF3:GEF4 GOB3:GOB4 GXX3:GXX4 HHT3:HHT4 HRP3:HRP4 IBL3:IBL4 ILH3:ILH4 IVD3:IVD4 JEZ3:JEZ4 JOV3:JOV4 JYR3:JYR4 KIN3:KIN4 KSJ3:KSJ4 LCF3:LCF4 LMB3:LMB4 LVX3:LVX4 MFT3:MFT4 MPP3:MPP4 MZL3:MZL4 NJH3:NJH4 NTD3:NTD4 OCZ3:OCZ4 OMV3:OMV4 OWR3:OWR4 PGN3:PGN4 PQJ3:PQJ4 QAF3:QAF4 QKB3:QKB4 QTX3:QTX4 RDT3:RDT4 RNP3:RNP4 RXL3:RXL4 SHH3:SHH4 SRD3:SRD4 TAZ3:TAZ4 TKV3:TKV4 TUR3:TUR4 UEN3:UEN4 UOJ3:UOJ4 UYF3:UYF4 VIB3:VIB4 VRX3:VRX4 WBT3:WBT4 WLP3:WLP4 WVL3:WVL4 D65539:D65540 IZ65539:IZ65540 SV65539:SV65540 ACR65539:ACR65540 AMN65539:AMN65540 AWJ65539:AWJ65540 BGF65539:BGF65540 BQB65539:BQB65540 BZX65539:BZX65540 CJT65539:CJT65540 CTP65539:CTP65540 DDL65539:DDL65540 DNH65539:DNH65540 DXD65539:DXD65540 EGZ65539:EGZ65540 EQV65539:EQV65540 FAR65539:FAR65540 FKN65539:FKN65540 FUJ65539:FUJ65540 GEF65539:GEF65540 GOB65539:GOB65540 GXX65539:GXX65540 HHT65539:HHT65540 HRP65539:HRP65540 IBL65539:IBL65540 ILH65539:ILH65540 IVD65539:IVD65540 JEZ65539:JEZ65540 JOV65539:JOV65540 JYR65539:JYR65540 KIN65539:KIN65540 KSJ65539:KSJ65540 LCF65539:LCF65540 LMB65539:LMB65540 LVX65539:LVX65540 MFT65539:MFT65540 MPP65539:MPP65540 MZL65539:MZL65540 NJH65539:NJH65540 NTD65539:NTD65540 OCZ65539:OCZ65540 OMV65539:OMV65540 OWR65539:OWR65540 PGN65539:PGN65540 PQJ65539:PQJ65540 QAF65539:QAF65540 QKB65539:QKB65540 QTX65539:QTX65540 RDT65539:RDT65540 RNP65539:RNP65540 RXL65539:RXL65540 SHH65539:SHH65540 SRD65539:SRD65540 TAZ65539:TAZ65540 TKV65539:TKV65540 TUR65539:TUR65540 UEN65539:UEN65540 UOJ65539:UOJ65540 UYF65539:UYF65540 VIB65539:VIB65540 VRX65539:VRX65540 WBT65539:WBT65540 WLP65539:WLP65540 WVL65539:WVL65540 D131075:D131076 IZ131075:IZ131076 SV131075:SV131076 ACR131075:ACR131076 AMN131075:AMN131076 AWJ131075:AWJ131076 BGF131075:BGF131076 BQB131075:BQB131076 BZX131075:BZX131076 CJT131075:CJT131076 CTP131075:CTP131076 DDL131075:DDL131076 DNH131075:DNH131076 DXD131075:DXD131076 EGZ131075:EGZ131076 EQV131075:EQV131076 FAR131075:FAR131076 FKN131075:FKN131076 FUJ131075:FUJ131076 GEF131075:GEF131076 GOB131075:GOB131076 GXX131075:GXX131076 HHT131075:HHT131076 HRP131075:HRP131076 IBL131075:IBL131076 ILH131075:ILH131076 IVD131075:IVD131076 JEZ131075:JEZ131076 JOV131075:JOV131076 JYR131075:JYR131076 KIN131075:KIN131076 KSJ131075:KSJ131076 LCF131075:LCF131076 LMB131075:LMB131076 LVX131075:LVX131076 MFT131075:MFT131076 MPP131075:MPP131076 MZL131075:MZL131076 NJH131075:NJH131076 NTD131075:NTD131076 OCZ131075:OCZ131076 OMV131075:OMV131076 OWR131075:OWR131076 PGN131075:PGN131076 PQJ131075:PQJ131076 QAF131075:QAF131076 QKB131075:QKB131076 QTX131075:QTX131076 RDT131075:RDT131076 RNP131075:RNP131076 RXL131075:RXL131076 SHH131075:SHH131076 SRD131075:SRD131076 TAZ131075:TAZ131076 TKV131075:TKV131076 TUR131075:TUR131076 UEN131075:UEN131076 UOJ131075:UOJ131076 UYF131075:UYF131076 VIB131075:VIB131076 VRX131075:VRX131076 WBT131075:WBT131076 WLP131075:WLP131076 WVL131075:WVL131076 D196611:D196612 IZ196611:IZ196612 SV196611:SV196612 ACR196611:ACR196612 AMN196611:AMN196612 AWJ196611:AWJ196612 BGF196611:BGF196612 BQB196611:BQB196612 BZX196611:BZX196612 CJT196611:CJT196612 CTP196611:CTP196612 DDL196611:DDL196612 DNH196611:DNH196612 DXD196611:DXD196612 EGZ196611:EGZ196612 EQV196611:EQV196612 FAR196611:FAR196612 FKN196611:FKN196612 FUJ196611:FUJ196612 GEF196611:GEF196612 GOB196611:GOB196612 GXX196611:GXX196612 HHT196611:HHT196612 HRP196611:HRP196612 IBL196611:IBL196612 ILH196611:ILH196612 IVD196611:IVD196612 JEZ196611:JEZ196612 JOV196611:JOV196612 JYR196611:JYR196612 KIN196611:KIN196612 KSJ196611:KSJ196612 LCF196611:LCF196612 LMB196611:LMB196612 LVX196611:LVX196612 MFT196611:MFT196612 MPP196611:MPP196612 MZL196611:MZL196612 NJH196611:NJH196612 NTD196611:NTD196612 OCZ196611:OCZ196612 OMV196611:OMV196612 OWR196611:OWR196612 PGN196611:PGN196612 PQJ196611:PQJ196612 QAF196611:QAF196612 QKB196611:QKB196612 QTX196611:QTX196612 RDT196611:RDT196612 RNP196611:RNP196612 RXL196611:RXL196612 SHH196611:SHH196612 SRD196611:SRD196612 TAZ196611:TAZ196612 TKV196611:TKV196612 TUR196611:TUR196612 UEN196611:UEN196612 UOJ196611:UOJ196612 UYF196611:UYF196612 VIB196611:VIB196612 VRX196611:VRX196612 WBT196611:WBT196612 WLP196611:WLP196612 WVL196611:WVL196612 D262147:D262148 IZ262147:IZ262148 SV262147:SV262148 ACR262147:ACR262148 AMN262147:AMN262148 AWJ262147:AWJ262148 BGF262147:BGF262148 BQB262147:BQB262148 BZX262147:BZX262148 CJT262147:CJT262148 CTP262147:CTP262148 DDL262147:DDL262148 DNH262147:DNH262148 DXD262147:DXD262148 EGZ262147:EGZ262148 EQV262147:EQV262148 FAR262147:FAR262148 FKN262147:FKN262148 FUJ262147:FUJ262148 GEF262147:GEF262148 GOB262147:GOB262148 GXX262147:GXX262148 HHT262147:HHT262148 HRP262147:HRP262148 IBL262147:IBL262148 ILH262147:ILH262148 IVD262147:IVD262148 JEZ262147:JEZ262148 JOV262147:JOV262148 JYR262147:JYR262148 KIN262147:KIN262148 KSJ262147:KSJ262148 LCF262147:LCF262148 LMB262147:LMB262148 LVX262147:LVX262148 MFT262147:MFT262148 MPP262147:MPP262148 MZL262147:MZL262148 NJH262147:NJH262148 NTD262147:NTD262148 OCZ262147:OCZ262148 OMV262147:OMV262148 OWR262147:OWR262148 PGN262147:PGN262148 PQJ262147:PQJ262148 QAF262147:QAF262148 QKB262147:QKB262148 QTX262147:QTX262148 RDT262147:RDT262148 RNP262147:RNP262148 RXL262147:RXL262148 SHH262147:SHH262148 SRD262147:SRD262148 TAZ262147:TAZ262148 TKV262147:TKV262148 TUR262147:TUR262148 UEN262147:UEN262148 UOJ262147:UOJ262148 UYF262147:UYF262148 VIB262147:VIB262148 VRX262147:VRX262148 WBT262147:WBT262148 WLP262147:WLP262148 WVL262147:WVL262148 D327683:D327684 IZ327683:IZ327684 SV327683:SV327684 ACR327683:ACR327684 AMN327683:AMN327684 AWJ327683:AWJ327684 BGF327683:BGF327684 BQB327683:BQB327684 BZX327683:BZX327684 CJT327683:CJT327684 CTP327683:CTP327684 DDL327683:DDL327684 DNH327683:DNH327684 DXD327683:DXD327684 EGZ327683:EGZ327684 EQV327683:EQV327684 FAR327683:FAR327684 FKN327683:FKN327684 FUJ327683:FUJ327684 GEF327683:GEF327684 GOB327683:GOB327684 GXX327683:GXX327684 HHT327683:HHT327684 HRP327683:HRP327684 IBL327683:IBL327684 ILH327683:ILH327684 IVD327683:IVD327684 JEZ327683:JEZ327684 JOV327683:JOV327684 JYR327683:JYR327684 KIN327683:KIN327684 KSJ327683:KSJ327684 LCF327683:LCF327684 LMB327683:LMB327684 LVX327683:LVX327684 MFT327683:MFT327684 MPP327683:MPP327684 MZL327683:MZL327684 NJH327683:NJH327684 NTD327683:NTD327684 OCZ327683:OCZ327684 OMV327683:OMV327684 OWR327683:OWR327684 PGN327683:PGN327684 PQJ327683:PQJ327684 QAF327683:QAF327684 QKB327683:QKB327684 QTX327683:QTX327684 RDT327683:RDT327684 RNP327683:RNP327684 RXL327683:RXL327684 SHH327683:SHH327684 SRD327683:SRD327684 TAZ327683:TAZ327684 TKV327683:TKV327684 TUR327683:TUR327684 UEN327683:UEN327684 UOJ327683:UOJ327684 UYF327683:UYF327684 VIB327683:VIB327684 VRX327683:VRX327684 WBT327683:WBT327684 WLP327683:WLP327684 WVL327683:WVL327684 D393219:D393220 IZ393219:IZ393220 SV393219:SV393220 ACR393219:ACR393220 AMN393219:AMN393220 AWJ393219:AWJ393220 BGF393219:BGF393220 BQB393219:BQB393220 BZX393219:BZX393220 CJT393219:CJT393220 CTP393219:CTP393220 DDL393219:DDL393220 DNH393219:DNH393220 DXD393219:DXD393220 EGZ393219:EGZ393220 EQV393219:EQV393220 FAR393219:FAR393220 FKN393219:FKN393220 FUJ393219:FUJ393220 GEF393219:GEF393220 GOB393219:GOB393220 GXX393219:GXX393220 HHT393219:HHT393220 HRP393219:HRP393220 IBL393219:IBL393220 ILH393219:ILH393220 IVD393219:IVD393220 JEZ393219:JEZ393220 JOV393219:JOV393220 JYR393219:JYR393220 KIN393219:KIN393220 KSJ393219:KSJ393220 LCF393219:LCF393220 LMB393219:LMB393220 LVX393219:LVX393220 MFT393219:MFT393220 MPP393219:MPP393220 MZL393219:MZL393220 NJH393219:NJH393220 NTD393219:NTD393220 OCZ393219:OCZ393220 OMV393219:OMV393220 OWR393219:OWR393220 PGN393219:PGN393220 PQJ393219:PQJ393220 QAF393219:QAF393220 QKB393219:QKB393220 QTX393219:QTX393220 RDT393219:RDT393220 RNP393219:RNP393220 RXL393219:RXL393220 SHH393219:SHH393220 SRD393219:SRD393220 TAZ393219:TAZ393220 TKV393219:TKV393220 TUR393219:TUR393220 UEN393219:UEN393220 UOJ393219:UOJ393220 UYF393219:UYF393220 VIB393219:VIB393220 VRX393219:VRX393220 WBT393219:WBT393220 WLP393219:WLP393220 WVL393219:WVL393220 D458755:D458756 IZ458755:IZ458756 SV458755:SV458756 ACR458755:ACR458756 AMN458755:AMN458756 AWJ458755:AWJ458756 BGF458755:BGF458756 BQB458755:BQB458756 BZX458755:BZX458756 CJT458755:CJT458756 CTP458755:CTP458756 DDL458755:DDL458756 DNH458755:DNH458756 DXD458755:DXD458756 EGZ458755:EGZ458756 EQV458755:EQV458756 FAR458755:FAR458756 FKN458755:FKN458756 FUJ458755:FUJ458756 GEF458755:GEF458756 GOB458755:GOB458756 GXX458755:GXX458756 HHT458755:HHT458756 HRP458755:HRP458756 IBL458755:IBL458756 ILH458755:ILH458756 IVD458755:IVD458756 JEZ458755:JEZ458756 JOV458755:JOV458756 JYR458755:JYR458756 KIN458755:KIN458756 KSJ458755:KSJ458756 LCF458755:LCF458756 LMB458755:LMB458756 LVX458755:LVX458756 MFT458755:MFT458756 MPP458755:MPP458756 MZL458755:MZL458756 NJH458755:NJH458756 NTD458755:NTD458756 OCZ458755:OCZ458756 OMV458755:OMV458756 OWR458755:OWR458756 PGN458755:PGN458756 PQJ458755:PQJ458756 QAF458755:QAF458756 QKB458755:QKB458756 QTX458755:QTX458756 RDT458755:RDT458756 RNP458755:RNP458756 RXL458755:RXL458756 SHH458755:SHH458756 SRD458755:SRD458756 TAZ458755:TAZ458756 TKV458755:TKV458756 TUR458755:TUR458756 UEN458755:UEN458756 UOJ458755:UOJ458756 UYF458755:UYF458756 VIB458755:VIB458756 VRX458755:VRX458756 WBT458755:WBT458756 WLP458755:WLP458756 WVL458755:WVL458756 D524291:D524292 IZ524291:IZ524292 SV524291:SV524292 ACR524291:ACR524292 AMN524291:AMN524292 AWJ524291:AWJ524292 BGF524291:BGF524292 BQB524291:BQB524292 BZX524291:BZX524292 CJT524291:CJT524292 CTP524291:CTP524292 DDL524291:DDL524292 DNH524291:DNH524292 DXD524291:DXD524292 EGZ524291:EGZ524292 EQV524291:EQV524292 FAR524291:FAR524292 FKN524291:FKN524292 FUJ524291:FUJ524292 GEF524291:GEF524292 GOB524291:GOB524292 GXX524291:GXX524292 HHT524291:HHT524292 HRP524291:HRP524292 IBL524291:IBL524292 ILH524291:ILH524292 IVD524291:IVD524292 JEZ524291:JEZ524292 JOV524291:JOV524292 JYR524291:JYR524292 KIN524291:KIN524292 KSJ524291:KSJ524292 LCF524291:LCF524292 LMB524291:LMB524292 LVX524291:LVX524292 MFT524291:MFT524292 MPP524291:MPP524292 MZL524291:MZL524292 NJH524291:NJH524292 NTD524291:NTD524292 OCZ524291:OCZ524292 OMV524291:OMV524292 OWR524291:OWR524292 PGN524291:PGN524292 PQJ524291:PQJ524292 QAF524291:QAF524292 QKB524291:QKB524292 QTX524291:QTX524292 RDT524291:RDT524292 RNP524291:RNP524292 RXL524291:RXL524292 SHH524291:SHH524292 SRD524291:SRD524292 TAZ524291:TAZ524292 TKV524291:TKV524292 TUR524291:TUR524292 UEN524291:UEN524292 UOJ524291:UOJ524292 UYF524291:UYF524292 VIB524291:VIB524292 VRX524291:VRX524292 WBT524291:WBT524292 WLP524291:WLP524292 WVL524291:WVL524292 D589827:D589828 IZ589827:IZ589828 SV589827:SV589828 ACR589827:ACR589828 AMN589827:AMN589828 AWJ589827:AWJ589828 BGF589827:BGF589828 BQB589827:BQB589828 BZX589827:BZX589828 CJT589827:CJT589828 CTP589827:CTP589828 DDL589827:DDL589828 DNH589827:DNH589828 DXD589827:DXD589828 EGZ589827:EGZ589828 EQV589827:EQV589828 FAR589827:FAR589828 FKN589827:FKN589828 FUJ589827:FUJ589828 GEF589827:GEF589828 GOB589827:GOB589828 GXX589827:GXX589828 HHT589827:HHT589828 HRP589827:HRP589828 IBL589827:IBL589828 ILH589827:ILH589828 IVD589827:IVD589828 JEZ589827:JEZ589828 JOV589827:JOV589828 JYR589827:JYR589828 KIN589827:KIN589828 KSJ589827:KSJ589828 LCF589827:LCF589828 LMB589827:LMB589828 LVX589827:LVX589828 MFT589827:MFT589828 MPP589827:MPP589828 MZL589827:MZL589828 NJH589827:NJH589828 NTD589827:NTD589828 OCZ589827:OCZ589828 OMV589827:OMV589828 OWR589827:OWR589828 PGN589827:PGN589828 PQJ589827:PQJ589828 QAF589827:QAF589828 QKB589827:QKB589828 QTX589827:QTX589828 RDT589827:RDT589828 RNP589827:RNP589828 RXL589827:RXL589828 SHH589827:SHH589828 SRD589827:SRD589828 TAZ589827:TAZ589828 TKV589827:TKV589828 TUR589827:TUR589828 UEN589827:UEN589828 UOJ589827:UOJ589828 UYF589827:UYF589828 VIB589827:VIB589828 VRX589827:VRX589828 WBT589827:WBT589828 WLP589827:WLP589828 WVL589827:WVL589828 D655363:D655364 IZ655363:IZ655364 SV655363:SV655364 ACR655363:ACR655364 AMN655363:AMN655364 AWJ655363:AWJ655364 BGF655363:BGF655364 BQB655363:BQB655364 BZX655363:BZX655364 CJT655363:CJT655364 CTP655363:CTP655364 DDL655363:DDL655364 DNH655363:DNH655364 DXD655363:DXD655364 EGZ655363:EGZ655364 EQV655363:EQV655364 FAR655363:FAR655364 FKN655363:FKN655364 FUJ655363:FUJ655364 GEF655363:GEF655364 GOB655363:GOB655364 GXX655363:GXX655364 HHT655363:HHT655364 HRP655363:HRP655364 IBL655363:IBL655364 ILH655363:ILH655364 IVD655363:IVD655364 JEZ655363:JEZ655364 JOV655363:JOV655364 JYR655363:JYR655364 KIN655363:KIN655364 KSJ655363:KSJ655364 LCF655363:LCF655364 LMB655363:LMB655364 LVX655363:LVX655364 MFT655363:MFT655364 MPP655363:MPP655364 MZL655363:MZL655364 NJH655363:NJH655364 NTD655363:NTD655364 OCZ655363:OCZ655364 OMV655363:OMV655364 OWR655363:OWR655364 PGN655363:PGN655364 PQJ655363:PQJ655364 QAF655363:QAF655364 QKB655363:QKB655364 QTX655363:QTX655364 RDT655363:RDT655364 RNP655363:RNP655364 RXL655363:RXL655364 SHH655363:SHH655364 SRD655363:SRD655364 TAZ655363:TAZ655364 TKV655363:TKV655364 TUR655363:TUR655364 UEN655363:UEN655364 UOJ655363:UOJ655364 UYF655363:UYF655364 VIB655363:VIB655364 VRX655363:VRX655364 WBT655363:WBT655364 WLP655363:WLP655364 WVL655363:WVL655364 D720899:D720900 IZ720899:IZ720900 SV720899:SV720900 ACR720899:ACR720900 AMN720899:AMN720900 AWJ720899:AWJ720900 BGF720899:BGF720900 BQB720899:BQB720900 BZX720899:BZX720900 CJT720899:CJT720900 CTP720899:CTP720900 DDL720899:DDL720900 DNH720899:DNH720900 DXD720899:DXD720900 EGZ720899:EGZ720900 EQV720899:EQV720900 FAR720899:FAR720900 FKN720899:FKN720900 FUJ720899:FUJ720900 GEF720899:GEF720900 GOB720899:GOB720900 GXX720899:GXX720900 HHT720899:HHT720900 HRP720899:HRP720900 IBL720899:IBL720900 ILH720899:ILH720900 IVD720899:IVD720900 JEZ720899:JEZ720900 JOV720899:JOV720900 JYR720899:JYR720900 KIN720899:KIN720900 KSJ720899:KSJ720900 LCF720899:LCF720900 LMB720899:LMB720900 LVX720899:LVX720900 MFT720899:MFT720900 MPP720899:MPP720900 MZL720899:MZL720900 NJH720899:NJH720900 NTD720899:NTD720900 OCZ720899:OCZ720900 OMV720899:OMV720900 OWR720899:OWR720900 PGN720899:PGN720900 PQJ720899:PQJ720900 QAF720899:QAF720900 QKB720899:QKB720900 QTX720899:QTX720900 RDT720899:RDT720900 RNP720899:RNP720900 RXL720899:RXL720900 SHH720899:SHH720900 SRD720899:SRD720900 TAZ720899:TAZ720900 TKV720899:TKV720900 TUR720899:TUR720900 UEN720899:UEN720900 UOJ720899:UOJ720900 UYF720899:UYF720900 VIB720899:VIB720900 VRX720899:VRX720900 WBT720899:WBT720900 WLP720899:WLP720900 WVL720899:WVL720900 D786435:D786436 IZ786435:IZ786436 SV786435:SV786436 ACR786435:ACR786436 AMN786435:AMN786436 AWJ786435:AWJ786436 BGF786435:BGF786436 BQB786435:BQB786436 BZX786435:BZX786436 CJT786435:CJT786436 CTP786435:CTP786436 DDL786435:DDL786436 DNH786435:DNH786436 DXD786435:DXD786436 EGZ786435:EGZ786436 EQV786435:EQV786436 FAR786435:FAR786436 FKN786435:FKN786436 FUJ786435:FUJ786436 GEF786435:GEF786436 GOB786435:GOB786436 GXX786435:GXX786436 HHT786435:HHT786436 HRP786435:HRP786436 IBL786435:IBL786436 ILH786435:ILH786436 IVD786435:IVD786436 JEZ786435:JEZ786436 JOV786435:JOV786436 JYR786435:JYR786436 KIN786435:KIN786436 KSJ786435:KSJ786436 LCF786435:LCF786436 LMB786435:LMB786436 LVX786435:LVX786436 MFT786435:MFT786436 MPP786435:MPP786436 MZL786435:MZL786436 NJH786435:NJH786436 NTD786435:NTD786436 OCZ786435:OCZ786436 OMV786435:OMV786436 OWR786435:OWR786436 PGN786435:PGN786436 PQJ786435:PQJ786436 QAF786435:QAF786436 QKB786435:QKB786436 QTX786435:QTX786436 RDT786435:RDT786436 RNP786435:RNP786436 RXL786435:RXL786436 SHH786435:SHH786436 SRD786435:SRD786436 TAZ786435:TAZ786436 TKV786435:TKV786436 TUR786435:TUR786436 UEN786435:UEN786436 UOJ786435:UOJ786436 UYF786435:UYF786436 VIB786435:VIB786436 VRX786435:VRX786436 WBT786435:WBT786436 WLP786435:WLP786436 WVL786435:WVL786436 D851971:D851972 IZ851971:IZ851972 SV851971:SV851972 ACR851971:ACR851972 AMN851971:AMN851972 AWJ851971:AWJ851972 BGF851971:BGF851972 BQB851971:BQB851972 BZX851971:BZX851972 CJT851971:CJT851972 CTP851971:CTP851972 DDL851971:DDL851972 DNH851971:DNH851972 DXD851971:DXD851972 EGZ851971:EGZ851972 EQV851971:EQV851972 FAR851971:FAR851972 FKN851971:FKN851972 FUJ851971:FUJ851972 GEF851971:GEF851972 GOB851971:GOB851972 GXX851971:GXX851972 HHT851971:HHT851972 HRP851971:HRP851972 IBL851971:IBL851972 ILH851971:ILH851972 IVD851971:IVD851972 JEZ851971:JEZ851972 JOV851971:JOV851972 JYR851971:JYR851972 KIN851971:KIN851972 KSJ851971:KSJ851972 LCF851971:LCF851972 LMB851971:LMB851972 LVX851971:LVX851972 MFT851971:MFT851972 MPP851971:MPP851972 MZL851971:MZL851972 NJH851971:NJH851972 NTD851971:NTD851972 OCZ851971:OCZ851972 OMV851971:OMV851972 OWR851971:OWR851972 PGN851971:PGN851972 PQJ851971:PQJ851972 QAF851971:QAF851972 QKB851971:QKB851972 QTX851971:QTX851972 RDT851971:RDT851972 RNP851971:RNP851972 RXL851971:RXL851972 SHH851971:SHH851972 SRD851971:SRD851972 TAZ851971:TAZ851972 TKV851971:TKV851972 TUR851971:TUR851972 UEN851971:UEN851972 UOJ851971:UOJ851972 UYF851971:UYF851972 VIB851971:VIB851972 VRX851971:VRX851972 WBT851971:WBT851972 WLP851971:WLP851972 WVL851971:WVL851972 D917507:D917508 IZ917507:IZ917508 SV917507:SV917508 ACR917507:ACR917508 AMN917507:AMN917508 AWJ917507:AWJ917508 BGF917507:BGF917508 BQB917507:BQB917508 BZX917507:BZX917508 CJT917507:CJT917508 CTP917507:CTP917508 DDL917507:DDL917508 DNH917507:DNH917508 DXD917507:DXD917508 EGZ917507:EGZ917508 EQV917507:EQV917508 FAR917507:FAR917508 FKN917507:FKN917508 FUJ917507:FUJ917508 GEF917507:GEF917508 GOB917507:GOB917508 GXX917507:GXX917508 HHT917507:HHT917508 HRP917507:HRP917508 IBL917507:IBL917508 ILH917507:ILH917508 IVD917507:IVD917508 JEZ917507:JEZ917508 JOV917507:JOV917508 JYR917507:JYR917508 KIN917507:KIN917508 KSJ917507:KSJ917508 LCF917507:LCF917508 LMB917507:LMB917508 LVX917507:LVX917508 MFT917507:MFT917508 MPP917507:MPP917508 MZL917507:MZL917508 NJH917507:NJH917508 NTD917507:NTD917508 OCZ917507:OCZ917508 OMV917507:OMV917508 OWR917507:OWR917508 PGN917507:PGN917508 PQJ917507:PQJ917508 QAF917507:QAF917508 QKB917507:QKB917508 QTX917507:QTX917508 RDT917507:RDT917508 RNP917507:RNP917508 RXL917507:RXL917508 SHH917507:SHH917508 SRD917507:SRD917508 TAZ917507:TAZ917508 TKV917507:TKV917508 TUR917507:TUR917508 UEN917507:UEN917508 UOJ917507:UOJ917508 UYF917507:UYF917508 VIB917507:VIB917508 VRX917507:VRX917508 WBT917507:WBT917508 WLP917507:WLP917508 WVL917507:WVL917508 D983043:D983044 IZ983043:IZ983044 SV983043:SV983044 ACR983043:ACR983044 AMN983043:AMN983044 AWJ983043:AWJ983044 BGF983043:BGF983044 BQB983043:BQB983044 BZX983043:BZX983044 CJT983043:CJT983044 CTP983043:CTP983044 DDL983043:DDL983044 DNH983043:DNH983044 DXD983043:DXD983044 EGZ983043:EGZ983044 EQV983043:EQV983044 FAR983043:FAR983044 FKN983043:FKN983044 FUJ983043:FUJ983044 GEF983043:GEF983044 GOB983043:GOB983044 GXX983043:GXX983044 HHT983043:HHT983044 HRP983043:HRP983044 IBL983043:IBL983044 ILH983043:ILH983044 IVD983043:IVD983044 JEZ983043:JEZ983044 JOV983043:JOV983044 JYR983043:JYR983044 KIN983043:KIN983044 KSJ983043:KSJ983044 LCF983043:LCF983044 LMB983043:LMB983044 LVX983043:LVX983044 MFT983043:MFT983044 MPP983043:MPP983044 MZL983043:MZL983044 NJH983043:NJH983044 NTD983043:NTD983044 OCZ983043:OCZ983044 OMV983043:OMV983044 OWR983043:OWR983044 PGN983043:PGN983044 PQJ983043:PQJ983044 QAF983043:QAF983044 QKB983043:QKB983044 QTX983043:QTX983044 RDT983043:RDT983044 RNP983043:RNP983044 RXL983043:RXL983044 SHH983043:SHH983044 SRD983043:SRD983044 TAZ983043:TAZ983044 TKV983043:TKV983044 TUR983043:TUR983044 UEN983043:UEN983044 UOJ983043:UOJ983044 UYF983043:UYF983044 VIB983043:VIB983044 VRX983043:VRX983044 WBT983043:WBT983044 WLP983043:WLP983044 WVL983043:WVL983044 D6:D9 IZ6:IZ9 SV6:SV9 ACR6:ACR9 AMN6:AMN9 AWJ6:AWJ9 BGF6:BGF9 BQB6:BQB9 BZX6:BZX9 CJT6:CJT9 CTP6:CTP9 DDL6:DDL9 DNH6:DNH9 DXD6:DXD9 EGZ6:EGZ9 EQV6:EQV9 FAR6:FAR9 FKN6:FKN9 FUJ6:FUJ9 GEF6:GEF9 GOB6:GOB9 GXX6:GXX9 HHT6:HHT9 HRP6:HRP9 IBL6:IBL9 ILH6:ILH9 IVD6:IVD9 JEZ6:JEZ9 JOV6:JOV9 JYR6:JYR9 KIN6:KIN9 KSJ6:KSJ9 LCF6:LCF9 LMB6:LMB9 LVX6:LVX9 MFT6:MFT9 MPP6:MPP9 MZL6:MZL9 NJH6:NJH9 NTD6:NTD9 OCZ6:OCZ9 OMV6:OMV9 OWR6:OWR9 PGN6:PGN9 PQJ6:PQJ9 QAF6:QAF9 QKB6:QKB9 QTX6:QTX9 RDT6:RDT9 RNP6:RNP9 RXL6:RXL9 SHH6:SHH9 SRD6:SRD9 TAZ6:TAZ9 TKV6:TKV9 TUR6:TUR9 UEN6:UEN9 UOJ6:UOJ9 UYF6:UYF9 VIB6:VIB9 VRX6:VRX9 WBT6:WBT9 WLP6:WLP9 WVL6:WVL9 D65542:D65545 IZ65542:IZ65545 SV65542:SV65545 ACR65542:ACR65545 AMN65542:AMN65545 AWJ65542:AWJ65545 BGF65542:BGF65545 BQB65542:BQB65545 BZX65542:BZX65545 CJT65542:CJT65545 CTP65542:CTP65545 DDL65542:DDL65545 DNH65542:DNH65545 DXD65542:DXD65545 EGZ65542:EGZ65545 EQV65542:EQV65545 FAR65542:FAR65545 FKN65542:FKN65545 FUJ65542:FUJ65545 GEF65542:GEF65545 GOB65542:GOB65545 GXX65542:GXX65545 HHT65542:HHT65545 HRP65542:HRP65545 IBL65542:IBL65545 ILH65542:ILH65545 IVD65542:IVD65545 JEZ65542:JEZ65545 JOV65542:JOV65545 JYR65542:JYR65545 KIN65542:KIN65545 KSJ65542:KSJ65545 LCF65542:LCF65545 LMB65542:LMB65545 LVX65542:LVX65545 MFT65542:MFT65545 MPP65542:MPP65545 MZL65542:MZL65545 NJH65542:NJH65545 NTD65542:NTD65545 OCZ65542:OCZ65545 OMV65542:OMV65545 OWR65542:OWR65545 PGN65542:PGN65545 PQJ65542:PQJ65545 QAF65542:QAF65545 QKB65542:QKB65545 QTX65542:QTX65545 RDT65542:RDT65545 RNP65542:RNP65545 RXL65542:RXL65545 SHH65542:SHH65545 SRD65542:SRD65545 TAZ65542:TAZ65545 TKV65542:TKV65545 TUR65542:TUR65545 UEN65542:UEN65545 UOJ65542:UOJ65545 UYF65542:UYF65545 VIB65542:VIB65545 VRX65542:VRX65545 WBT65542:WBT65545 WLP65542:WLP65545 WVL65542:WVL65545 D131078:D131081 IZ131078:IZ131081 SV131078:SV131081 ACR131078:ACR131081 AMN131078:AMN131081 AWJ131078:AWJ131081 BGF131078:BGF131081 BQB131078:BQB131081 BZX131078:BZX131081 CJT131078:CJT131081 CTP131078:CTP131081 DDL131078:DDL131081 DNH131078:DNH131081 DXD131078:DXD131081 EGZ131078:EGZ131081 EQV131078:EQV131081 FAR131078:FAR131081 FKN131078:FKN131081 FUJ131078:FUJ131081 GEF131078:GEF131081 GOB131078:GOB131081 GXX131078:GXX131081 HHT131078:HHT131081 HRP131078:HRP131081 IBL131078:IBL131081 ILH131078:ILH131081 IVD131078:IVD131081 JEZ131078:JEZ131081 JOV131078:JOV131081 JYR131078:JYR131081 KIN131078:KIN131081 KSJ131078:KSJ131081 LCF131078:LCF131081 LMB131078:LMB131081 LVX131078:LVX131081 MFT131078:MFT131081 MPP131078:MPP131081 MZL131078:MZL131081 NJH131078:NJH131081 NTD131078:NTD131081 OCZ131078:OCZ131081 OMV131078:OMV131081 OWR131078:OWR131081 PGN131078:PGN131081 PQJ131078:PQJ131081 QAF131078:QAF131081 QKB131078:QKB131081 QTX131078:QTX131081 RDT131078:RDT131081 RNP131078:RNP131081 RXL131078:RXL131081 SHH131078:SHH131081 SRD131078:SRD131081 TAZ131078:TAZ131081 TKV131078:TKV131081 TUR131078:TUR131081 UEN131078:UEN131081 UOJ131078:UOJ131081 UYF131078:UYF131081 VIB131078:VIB131081 VRX131078:VRX131081 WBT131078:WBT131081 WLP131078:WLP131081 WVL131078:WVL131081 D196614:D196617 IZ196614:IZ196617 SV196614:SV196617 ACR196614:ACR196617 AMN196614:AMN196617 AWJ196614:AWJ196617 BGF196614:BGF196617 BQB196614:BQB196617 BZX196614:BZX196617 CJT196614:CJT196617 CTP196614:CTP196617 DDL196614:DDL196617 DNH196614:DNH196617 DXD196614:DXD196617 EGZ196614:EGZ196617 EQV196614:EQV196617 FAR196614:FAR196617 FKN196614:FKN196617 FUJ196614:FUJ196617 GEF196614:GEF196617 GOB196614:GOB196617 GXX196614:GXX196617 HHT196614:HHT196617 HRP196614:HRP196617 IBL196614:IBL196617 ILH196614:ILH196617 IVD196614:IVD196617 JEZ196614:JEZ196617 JOV196614:JOV196617 JYR196614:JYR196617 KIN196614:KIN196617 KSJ196614:KSJ196617 LCF196614:LCF196617 LMB196614:LMB196617 LVX196614:LVX196617 MFT196614:MFT196617 MPP196614:MPP196617 MZL196614:MZL196617 NJH196614:NJH196617 NTD196614:NTD196617 OCZ196614:OCZ196617 OMV196614:OMV196617 OWR196614:OWR196617 PGN196614:PGN196617 PQJ196614:PQJ196617 QAF196614:QAF196617 QKB196614:QKB196617 QTX196614:QTX196617 RDT196614:RDT196617 RNP196614:RNP196617 RXL196614:RXL196617 SHH196614:SHH196617 SRD196614:SRD196617 TAZ196614:TAZ196617 TKV196614:TKV196617 TUR196614:TUR196617 UEN196614:UEN196617 UOJ196614:UOJ196617 UYF196614:UYF196617 VIB196614:VIB196617 VRX196614:VRX196617 WBT196614:WBT196617 WLP196614:WLP196617 WVL196614:WVL196617 D262150:D262153 IZ262150:IZ262153 SV262150:SV262153 ACR262150:ACR262153 AMN262150:AMN262153 AWJ262150:AWJ262153 BGF262150:BGF262153 BQB262150:BQB262153 BZX262150:BZX262153 CJT262150:CJT262153 CTP262150:CTP262153 DDL262150:DDL262153 DNH262150:DNH262153 DXD262150:DXD262153 EGZ262150:EGZ262153 EQV262150:EQV262153 FAR262150:FAR262153 FKN262150:FKN262153 FUJ262150:FUJ262153 GEF262150:GEF262153 GOB262150:GOB262153 GXX262150:GXX262153 HHT262150:HHT262153 HRP262150:HRP262153 IBL262150:IBL262153 ILH262150:ILH262153 IVD262150:IVD262153 JEZ262150:JEZ262153 JOV262150:JOV262153 JYR262150:JYR262153 KIN262150:KIN262153 KSJ262150:KSJ262153 LCF262150:LCF262153 LMB262150:LMB262153 LVX262150:LVX262153 MFT262150:MFT262153 MPP262150:MPP262153 MZL262150:MZL262153 NJH262150:NJH262153 NTD262150:NTD262153 OCZ262150:OCZ262153 OMV262150:OMV262153 OWR262150:OWR262153 PGN262150:PGN262153 PQJ262150:PQJ262153 QAF262150:QAF262153 QKB262150:QKB262153 QTX262150:QTX262153 RDT262150:RDT262153 RNP262150:RNP262153 RXL262150:RXL262153 SHH262150:SHH262153 SRD262150:SRD262153 TAZ262150:TAZ262153 TKV262150:TKV262153 TUR262150:TUR262153 UEN262150:UEN262153 UOJ262150:UOJ262153 UYF262150:UYF262153 VIB262150:VIB262153 VRX262150:VRX262153 WBT262150:WBT262153 WLP262150:WLP262153 WVL262150:WVL262153 D327686:D327689 IZ327686:IZ327689 SV327686:SV327689 ACR327686:ACR327689 AMN327686:AMN327689 AWJ327686:AWJ327689 BGF327686:BGF327689 BQB327686:BQB327689 BZX327686:BZX327689 CJT327686:CJT327689 CTP327686:CTP327689 DDL327686:DDL327689 DNH327686:DNH327689 DXD327686:DXD327689 EGZ327686:EGZ327689 EQV327686:EQV327689 FAR327686:FAR327689 FKN327686:FKN327689 FUJ327686:FUJ327689 GEF327686:GEF327689 GOB327686:GOB327689 GXX327686:GXX327689 HHT327686:HHT327689 HRP327686:HRP327689 IBL327686:IBL327689 ILH327686:ILH327689 IVD327686:IVD327689 JEZ327686:JEZ327689 JOV327686:JOV327689 JYR327686:JYR327689 KIN327686:KIN327689 KSJ327686:KSJ327689 LCF327686:LCF327689 LMB327686:LMB327689 LVX327686:LVX327689 MFT327686:MFT327689 MPP327686:MPP327689 MZL327686:MZL327689 NJH327686:NJH327689 NTD327686:NTD327689 OCZ327686:OCZ327689 OMV327686:OMV327689 OWR327686:OWR327689 PGN327686:PGN327689 PQJ327686:PQJ327689 QAF327686:QAF327689 QKB327686:QKB327689 QTX327686:QTX327689 RDT327686:RDT327689 RNP327686:RNP327689 RXL327686:RXL327689 SHH327686:SHH327689 SRD327686:SRD327689 TAZ327686:TAZ327689 TKV327686:TKV327689 TUR327686:TUR327689 UEN327686:UEN327689 UOJ327686:UOJ327689 UYF327686:UYF327689 VIB327686:VIB327689 VRX327686:VRX327689 WBT327686:WBT327689 WLP327686:WLP327689 WVL327686:WVL327689 D393222:D393225 IZ393222:IZ393225 SV393222:SV393225 ACR393222:ACR393225 AMN393222:AMN393225 AWJ393222:AWJ393225 BGF393222:BGF393225 BQB393222:BQB393225 BZX393222:BZX393225 CJT393222:CJT393225 CTP393222:CTP393225 DDL393222:DDL393225 DNH393222:DNH393225 DXD393222:DXD393225 EGZ393222:EGZ393225 EQV393222:EQV393225 FAR393222:FAR393225 FKN393222:FKN393225 FUJ393222:FUJ393225 GEF393222:GEF393225 GOB393222:GOB393225 GXX393222:GXX393225 HHT393222:HHT393225 HRP393222:HRP393225 IBL393222:IBL393225 ILH393222:ILH393225 IVD393222:IVD393225 JEZ393222:JEZ393225 JOV393222:JOV393225 JYR393222:JYR393225 KIN393222:KIN393225 KSJ393222:KSJ393225 LCF393222:LCF393225 LMB393222:LMB393225 LVX393222:LVX393225 MFT393222:MFT393225 MPP393222:MPP393225 MZL393222:MZL393225 NJH393222:NJH393225 NTD393222:NTD393225 OCZ393222:OCZ393225 OMV393222:OMV393225 OWR393222:OWR393225 PGN393222:PGN393225 PQJ393222:PQJ393225 QAF393222:QAF393225 QKB393222:QKB393225 QTX393222:QTX393225 RDT393222:RDT393225 RNP393222:RNP393225 RXL393222:RXL393225 SHH393222:SHH393225 SRD393222:SRD393225 TAZ393222:TAZ393225 TKV393222:TKV393225 TUR393222:TUR393225 UEN393222:UEN393225 UOJ393222:UOJ393225 UYF393222:UYF393225 VIB393222:VIB393225 VRX393222:VRX393225 WBT393222:WBT393225 WLP393222:WLP393225 WVL393222:WVL393225 D458758:D458761 IZ458758:IZ458761 SV458758:SV458761 ACR458758:ACR458761 AMN458758:AMN458761 AWJ458758:AWJ458761 BGF458758:BGF458761 BQB458758:BQB458761 BZX458758:BZX458761 CJT458758:CJT458761 CTP458758:CTP458761 DDL458758:DDL458761 DNH458758:DNH458761 DXD458758:DXD458761 EGZ458758:EGZ458761 EQV458758:EQV458761 FAR458758:FAR458761 FKN458758:FKN458761 FUJ458758:FUJ458761 GEF458758:GEF458761 GOB458758:GOB458761 GXX458758:GXX458761 HHT458758:HHT458761 HRP458758:HRP458761 IBL458758:IBL458761 ILH458758:ILH458761 IVD458758:IVD458761 JEZ458758:JEZ458761 JOV458758:JOV458761 JYR458758:JYR458761 KIN458758:KIN458761 KSJ458758:KSJ458761 LCF458758:LCF458761 LMB458758:LMB458761 LVX458758:LVX458761 MFT458758:MFT458761 MPP458758:MPP458761 MZL458758:MZL458761 NJH458758:NJH458761 NTD458758:NTD458761 OCZ458758:OCZ458761 OMV458758:OMV458761 OWR458758:OWR458761 PGN458758:PGN458761 PQJ458758:PQJ458761 QAF458758:QAF458761 QKB458758:QKB458761 QTX458758:QTX458761 RDT458758:RDT458761 RNP458758:RNP458761 RXL458758:RXL458761 SHH458758:SHH458761 SRD458758:SRD458761 TAZ458758:TAZ458761 TKV458758:TKV458761 TUR458758:TUR458761 UEN458758:UEN458761 UOJ458758:UOJ458761 UYF458758:UYF458761 VIB458758:VIB458761 VRX458758:VRX458761 WBT458758:WBT458761 WLP458758:WLP458761 WVL458758:WVL458761 D524294:D524297 IZ524294:IZ524297 SV524294:SV524297 ACR524294:ACR524297 AMN524294:AMN524297 AWJ524294:AWJ524297 BGF524294:BGF524297 BQB524294:BQB524297 BZX524294:BZX524297 CJT524294:CJT524297 CTP524294:CTP524297 DDL524294:DDL524297 DNH524294:DNH524297 DXD524294:DXD524297 EGZ524294:EGZ524297 EQV524294:EQV524297 FAR524294:FAR524297 FKN524294:FKN524297 FUJ524294:FUJ524297 GEF524294:GEF524297 GOB524294:GOB524297 GXX524294:GXX524297 HHT524294:HHT524297 HRP524294:HRP524297 IBL524294:IBL524297 ILH524294:ILH524297 IVD524294:IVD524297 JEZ524294:JEZ524297 JOV524294:JOV524297 JYR524294:JYR524297 KIN524294:KIN524297 KSJ524294:KSJ524297 LCF524294:LCF524297 LMB524294:LMB524297 LVX524294:LVX524297 MFT524294:MFT524297 MPP524294:MPP524297 MZL524294:MZL524297 NJH524294:NJH524297 NTD524294:NTD524297 OCZ524294:OCZ524297 OMV524294:OMV524297 OWR524294:OWR524297 PGN524294:PGN524297 PQJ524294:PQJ524297 QAF524294:QAF524297 QKB524294:QKB524297 QTX524294:QTX524297 RDT524294:RDT524297 RNP524294:RNP524297 RXL524294:RXL524297 SHH524294:SHH524297 SRD524294:SRD524297 TAZ524294:TAZ524297 TKV524294:TKV524297 TUR524294:TUR524297 UEN524294:UEN524297 UOJ524294:UOJ524297 UYF524294:UYF524297 VIB524294:VIB524297 VRX524294:VRX524297 WBT524294:WBT524297 WLP524294:WLP524297 WVL524294:WVL524297 D589830:D589833 IZ589830:IZ589833 SV589830:SV589833 ACR589830:ACR589833 AMN589830:AMN589833 AWJ589830:AWJ589833 BGF589830:BGF589833 BQB589830:BQB589833 BZX589830:BZX589833 CJT589830:CJT589833 CTP589830:CTP589833 DDL589830:DDL589833 DNH589830:DNH589833 DXD589830:DXD589833 EGZ589830:EGZ589833 EQV589830:EQV589833 FAR589830:FAR589833 FKN589830:FKN589833 FUJ589830:FUJ589833 GEF589830:GEF589833 GOB589830:GOB589833 GXX589830:GXX589833 HHT589830:HHT589833 HRP589830:HRP589833 IBL589830:IBL589833 ILH589830:ILH589833 IVD589830:IVD589833 JEZ589830:JEZ589833 JOV589830:JOV589833 JYR589830:JYR589833 KIN589830:KIN589833 KSJ589830:KSJ589833 LCF589830:LCF589833 LMB589830:LMB589833 LVX589830:LVX589833 MFT589830:MFT589833 MPP589830:MPP589833 MZL589830:MZL589833 NJH589830:NJH589833 NTD589830:NTD589833 OCZ589830:OCZ589833 OMV589830:OMV589833 OWR589830:OWR589833 PGN589830:PGN589833 PQJ589830:PQJ589833 QAF589830:QAF589833 QKB589830:QKB589833 QTX589830:QTX589833 RDT589830:RDT589833 RNP589830:RNP589833 RXL589830:RXL589833 SHH589830:SHH589833 SRD589830:SRD589833 TAZ589830:TAZ589833 TKV589830:TKV589833 TUR589830:TUR589833 UEN589830:UEN589833 UOJ589830:UOJ589833 UYF589830:UYF589833 VIB589830:VIB589833 VRX589830:VRX589833 WBT589830:WBT589833 WLP589830:WLP589833 WVL589830:WVL589833 D655366:D655369 IZ655366:IZ655369 SV655366:SV655369 ACR655366:ACR655369 AMN655366:AMN655369 AWJ655366:AWJ655369 BGF655366:BGF655369 BQB655366:BQB655369 BZX655366:BZX655369 CJT655366:CJT655369 CTP655366:CTP655369 DDL655366:DDL655369 DNH655366:DNH655369 DXD655366:DXD655369 EGZ655366:EGZ655369 EQV655366:EQV655369 FAR655366:FAR655369 FKN655366:FKN655369 FUJ655366:FUJ655369 GEF655366:GEF655369 GOB655366:GOB655369 GXX655366:GXX655369 HHT655366:HHT655369 HRP655366:HRP655369 IBL655366:IBL655369 ILH655366:ILH655369 IVD655366:IVD655369 JEZ655366:JEZ655369 JOV655366:JOV655369 JYR655366:JYR655369 KIN655366:KIN655369 KSJ655366:KSJ655369 LCF655366:LCF655369 LMB655366:LMB655369 LVX655366:LVX655369 MFT655366:MFT655369 MPP655366:MPP655369 MZL655366:MZL655369 NJH655366:NJH655369 NTD655366:NTD655369 OCZ655366:OCZ655369 OMV655366:OMV655369 OWR655366:OWR655369 PGN655366:PGN655369 PQJ655366:PQJ655369 QAF655366:QAF655369 QKB655366:QKB655369 QTX655366:QTX655369 RDT655366:RDT655369 RNP655366:RNP655369 RXL655366:RXL655369 SHH655366:SHH655369 SRD655366:SRD655369 TAZ655366:TAZ655369 TKV655366:TKV655369 TUR655366:TUR655369 UEN655366:UEN655369 UOJ655366:UOJ655369 UYF655366:UYF655369 VIB655366:VIB655369 VRX655366:VRX655369 WBT655366:WBT655369 WLP655366:WLP655369 WVL655366:WVL655369 D720902:D720905 IZ720902:IZ720905 SV720902:SV720905 ACR720902:ACR720905 AMN720902:AMN720905 AWJ720902:AWJ720905 BGF720902:BGF720905 BQB720902:BQB720905 BZX720902:BZX720905 CJT720902:CJT720905 CTP720902:CTP720905 DDL720902:DDL720905 DNH720902:DNH720905 DXD720902:DXD720905 EGZ720902:EGZ720905 EQV720902:EQV720905 FAR720902:FAR720905 FKN720902:FKN720905 FUJ720902:FUJ720905 GEF720902:GEF720905 GOB720902:GOB720905 GXX720902:GXX720905 HHT720902:HHT720905 HRP720902:HRP720905 IBL720902:IBL720905 ILH720902:ILH720905 IVD720902:IVD720905 JEZ720902:JEZ720905 JOV720902:JOV720905 JYR720902:JYR720905 KIN720902:KIN720905 KSJ720902:KSJ720905 LCF720902:LCF720905 LMB720902:LMB720905 LVX720902:LVX720905 MFT720902:MFT720905 MPP720902:MPP720905 MZL720902:MZL720905 NJH720902:NJH720905 NTD720902:NTD720905 OCZ720902:OCZ720905 OMV720902:OMV720905 OWR720902:OWR720905 PGN720902:PGN720905 PQJ720902:PQJ720905 QAF720902:QAF720905 QKB720902:QKB720905 QTX720902:QTX720905 RDT720902:RDT720905 RNP720902:RNP720905 RXL720902:RXL720905 SHH720902:SHH720905 SRD720902:SRD720905 TAZ720902:TAZ720905 TKV720902:TKV720905 TUR720902:TUR720905 UEN720902:UEN720905 UOJ720902:UOJ720905 UYF720902:UYF720905 VIB720902:VIB720905 VRX720902:VRX720905 WBT720902:WBT720905 WLP720902:WLP720905 WVL720902:WVL720905 D786438:D786441 IZ786438:IZ786441 SV786438:SV786441 ACR786438:ACR786441 AMN786438:AMN786441 AWJ786438:AWJ786441 BGF786438:BGF786441 BQB786438:BQB786441 BZX786438:BZX786441 CJT786438:CJT786441 CTP786438:CTP786441 DDL786438:DDL786441 DNH786438:DNH786441 DXD786438:DXD786441 EGZ786438:EGZ786441 EQV786438:EQV786441 FAR786438:FAR786441 FKN786438:FKN786441 FUJ786438:FUJ786441 GEF786438:GEF786441 GOB786438:GOB786441 GXX786438:GXX786441 HHT786438:HHT786441 HRP786438:HRP786441 IBL786438:IBL786441 ILH786438:ILH786441 IVD786438:IVD786441 JEZ786438:JEZ786441 JOV786438:JOV786441 JYR786438:JYR786441 KIN786438:KIN786441 KSJ786438:KSJ786441 LCF786438:LCF786441 LMB786438:LMB786441 LVX786438:LVX786441 MFT786438:MFT786441 MPP786438:MPP786441 MZL786438:MZL786441 NJH786438:NJH786441 NTD786438:NTD786441 OCZ786438:OCZ786441 OMV786438:OMV786441 OWR786438:OWR786441 PGN786438:PGN786441 PQJ786438:PQJ786441 QAF786438:QAF786441 QKB786438:QKB786441 QTX786438:QTX786441 RDT786438:RDT786441 RNP786438:RNP786441 RXL786438:RXL786441 SHH786438:SHH786441 SRD786438:SRD786441 TAZ786438:TAZ786441 TKV786438:TKV786441 TUR786438:TUR786441 UEN786438:UEN786441 UOJ786438:UOJ786441 UYF786438:UYF786441 VIB786438:VIB786441 VRX786438:VRX786441 WBT786438:WBT786441 WLP786438:WLP786441 WVL786438:WVL786441 D851974:D851977 IZ851974:IZ851977 SV851974:SV851977 ACR851974:ACR851977 AMN851974:AMN851977 AWJ851974:AWJ851977 BGF851974:BGF851977 BQB851974:BQB851977 BZX851974:BZX851977 CJT851974:CJT851977 CTP851974:CTP851977 DDL851974:DDL851977 DNH851974:DNH851977 DXD851974:DXD851977 EGZ851974:EGZ851977 EQV851974:EQV851977 FAR851974:FAR851977 FKN851974:FKN851977 FUJ851974:FUJ851977 GEF851974:GEF851977 GOB851974:GOB851977 GXX851974:GXX851977 HHT851974:HHT851977 HRP851974:HRP851977 IBL851974:IBL851977 ILH851974:ILH851977 IVD851974:IVD851977 JEZ851974:JEZ851977 JOV851974:JOV851977 JYR851974:JYR851977 KIN851974:KIN851977 KSJ851974:KSJ851977 LCF851974:LCF851977 LMB851974:LMB851977 LVX851974:LVX851977 MFT851974:MFT851977 MPP851974:MPP851977 MZL851974:MZL851977 NJH851974:NJH851977 NTD851974:NTD851977 OCZ851974:OCZ851977 OMV851974:OMV851977 OWR851974:OWR851977 PGN851974:PGN851977 PQJ851974:PQJ851977 QAF851974:QAF851977 QKB851974:QKB851977 QTX851974:QTX851977 RDT851974:RDT851977 RNP851974:RNP851977 RXL851974:RXL851977 SHH851974:SHH851977 SRD851974:SRD851977 TAZ851974:TAZ851977 TKV851974:TKV851977 TUR851974:TUR851977 UEN851974:UEN851977 UOJ851974:UOJ851977 UYF851974:UYF851977 VIB851974:VIB851977 VRX851974:VRX851977 WBT851974:WBT851977 WLP851974:WLP851977 WVL851974:WVL851977 D917510:D917513 IZ917510:IZ917513 SV917510:SV917513 ACR917510:ACR917513 AMN917510:AMN917513 AWJ917510:AWJ917513 BGF917510:BGF917513 BQB917510:BQB917513 BZX917510:BZX917513 CJT917510:CJT917513 CTP917510:CTP917513 DDL917510:DDL917513 DNH917510:DNH917513 DXD917510:DXD917513 EGZ917510:EGZ917513 EQV917510:EQV917513 FAR917510:FAR917513 FKN917510:FKN917513 FUJ917510:FUJ917513 GEF917510:GEF917513 GOB917510:GOB917513 GXX917510:GXX917513 HHT917510:HHT917513 HRP917510:HRP917513 IBL917510:IBL917513 ILH917510:ILH917513 IVD917510:IVD917513 JEZ917510:JEZ917513 JOV917510:JOV917513 JYR917510:JYR917513 KIN917510:KIN917513 KSJ917510:KSJ917513 LCF917510:LCF917513 LMB917510:LMB917513 LVX917510:LVX917513 MFT917510:MFT917513 MPP917510:MPP917513 MZL917510:MZL917513 NJH917510:NJH917513 NTD917510:NTD917513 OCZ917510:OCZ917513 OMV917510:OMV917513 OWR917510:OWR917513 PGN917510:PGN917513 PQJ917510:PQJ917513 QAF917510:QAF917513 QKB917510:QKB917513 QTX917510:QTX917513 RDT917510:RDT917513 RNP917510:RNP917513 RXL917510:RXL917513 SHH917510:SHH917513 SRD917510:SRD917513 TAZ917510:TAZ917513 TKV917510:TKV917513 TUR917510:TUR917513 UEN917510:UEN917513 UOJ917510:UOJ917513 UYF917510:UYF917513 VIB917510:VIB917513 VRX917510:VRX917513 WBT917510:WBT917513 WLP917510:WLP917513 WVL917510:WVL917513 D983046:D983049 IZ983046:IZ983049 SV983046:SV983049 ACR983046:ACR983049 AMN983046:AMN983049 AWJ983046:AWJ983049 BGF983046:BGF983049 BQB983046:BQB983049 BZX983046:BZX983049 CJT983046:CJT983049 CTP983046:CTP983049 DDL983046:DDL983049 DNH983046:DNH983049 DXD983046:DXD983049 EGZ983046:EGZ983049 EQV983046:EQV983049 FAR983046:FAR983049 FKN983046:FKN983049 FUJ983046:FUJ983049 GEF983046:GEF983049 GOB983046:GOB983049 GXX983046:GXX983049 HHT983046:HHT983049 HRP983046:HRP983049 IBL983046:IBL983049 ILH983046:ILH983049 IVD983046:IVD983049 JEZ983046:JEZ983049 JOV983046:JOV983049 JYR983046:JYR983049 KIN983046:KIN983049 KSJ983046:KSJ983049 LCF983046:LCF983049 LMB983046:LMB983049 LVX983046:LVX983049 MFT983046:MFT983049 MPP983046:MPP983049 MZL983046:MZL983049 NJH983046:NJH983049 NTD983046:NTD983049 OCZ983046:OCZ983049 OMV983046:OMV983049 OWR983046:OWR983049 PGN983046:PGN983049 PQJ983046:PQJ983049 QAF983046:QAF983049 QKB983046:QKB983049 QTX983046:QTX983049 RDT983046:RDT983049 RNP983046:RNP983049 RXL983046:RXL983049 SHH983046:SHH983049 SRD983046:SRD983049 TAZ983046:TAZ983049 TKV983046:TKV983049 TUR983046:TUR983049 UEN983046:UEN983049 UOJ983046:UOJ983049 UYF983046:UYF983049 VIB983046:VIB983049 VRX983046:VRX983049 WBT983046:WBT983049 WLP983046:WLP983049 WVL983046:WVL983049 D11:D19 IZ11:IZ19 SV11:SV19 ACR11:ACR19 AMN11:AMN19 AWJ11:AWJ19 BGF11:BGF19 BQB11:BQB19 BZX11:BZX19 CJT11:CJT19 CTP11:CTP19 DDL11:DDL19 DNH11:DNH19 DXD11:DXD19 EGZ11:EGZ19 EQV11:EQV19 FAR11:FAR19 FKN11:FKN19 FUJ11:FUJ19 GEF11:GEF19 GOB11:GOB19 GXX11:GXX19 HHT11:HHT19 HRP11:HRP19 IBL11:IBL19 ILH11:ILH19 IVD11:IVD19 JEZ11:JEZ19 JOV11:JOV19 JYR11:JYR19 KIN11:KIN19 KSJ11:KSJ19 LCF11:LCF19 LMB11:LMB19 LVX11:LVX19 MFT11:MFT19 MPP11:MPP19 MZL11:MZL19 NJH11:NJH19 NTD11:NTD19 OCZ11:OCZ19 OMV11:OMV19 OWR11:OWR19 PGN11:PGN19 PQJ11:PQJ19 QAF11:QAF19 QKB11:QKB19 QTX11:QTX19 RDT11:RDT19 RNP11:RNP19 RXL11:RXL19 SHH11:SHH19 SRD11:SRD19 TAZ11:TAZ19 TKV11:TKV19 TUR11:TUR19 UEN11:UEN19 UOJ11:UOJ19 UYF11:UYF19 VIB11:VIB19 VRX11:VRX19 WBT11:WBT19 WLP11:WLP19 WVL11:WVL19 D65547:D65555 IZ65547:IZ65555 SV65547:SV65555 ACR65547:ACR65555 AMN65547:AMN65555 AWJ65547:AWJ65555 BGF65547:BGF65555 BQB65547:BQB65555 BZX65547:BZX65555 CJT65547:CJT65555 CTP65547:CTP65555 DDL65547:DDL65555 DNH65547:DNH65555 DXD65547:DXD65555 EGZ65547:EGZ65555 EQV65547:EQV65555 FAR65547:FAR65555 FKN65547:FKN65555 FUJ65547:FUJ65555 GEF65547:GEF65555 GOB65547:GOB65555 GXX65547:GXX65555 HHT65547:HHT65555 HRP65547:HRP65555 IBL65547:IBL65555 ILH65547:ILH65555 IVD65547:IVD65555 JEZ65547:JEZ65555 JOV65547:JOV65555 JYR65547:JYR65555 KIN65547:KIN65555 KSJ65547:KSJ65555 LCF65547:LCF65555 LMB65547:LMB65555 LVX65547:LVX65555 MFT65547:MFT65555 MPP65547:MPP65555 MZL65547:MZL65555 NJH65547:NJH65555 NTD65547:NTD65555 OCZ65547:OCZ65555 OMV65547:OMV65555 OWR65547:OWR65555 PGN65547:PGN65555 PQJ65547:PQJ65555 QAF65547:QAF65555 QKB65547:QKB65555 QTX65547:QTX65555 RDT65547:RDT65555 RNP65547:RNP65555 RXL65547:RXL65555 SHH65547:SHH65555 SRD65547:SRD65555 TAZ65547:TAZ65555 TKV65547:TKV65555 TUR65547:TUR65555 UEN65547:UEN65555 UOJ65547:UOJ65555 UYF65547:UYF65555 VIB65547:VIB65555 VRX65547:VRX65555 WBT65547:WBT65555 WLP65547:WLP65555 WVL65547:WVL65555 D131083:D131091 IZ131083:IZ131091 SV131083:SV131091 ACR131083:ACR131091 AMN131083:AMN131091 AWJ131083:AWJ131091 BGF131083:BGF131091 BQB131083:BQB131091 BZX131083:BZX131091 CJT131083:CJT131091 CTP131083:CTP131091 DDL131083:DDL131091 DNH131083:DNH131091 DXD131083:DXD131091 EGZ131083:EGZ131091 EQV131083:EQV131091 FAR131083:FAR131091 FKN131083:FKN131091 FUJ131083:FUJ131091 GEF131083:GEF131091 GOB131083:GOB131091 GXX131083:GXX131091 HHT131083:HHT131091 HRP131083:HRP131091 IBL131083:IBL131091 ILH131083:ILH131091 IVD131083:IVD131091 JEZ131083:JEZ131091 JOV131083:JOV131091 JYR131083:JYR131091 KIN131083:KIN131091 KSJ131083:KSJ131091 LCF131083:LCF131091 LMB131083:LMB131091 LVX131083:LVX131091 MFT131083:MFT131091 MPP131083:MPP131091 MZL131083:MZL131091 NJH131083:NJH131091 NTD131083:NTD131091 OCZ131083:OCZ131091 OMV131083:OMV131091 OWR131083:OWR131091 PGN131083:PGN131091 PQJ131083:PQJ131091 QAF131083:QAF131091 QKB131083:QKB131091 QTX131083:QTX131091 RDT131083:RDT131091 RNP131083:RNP131091 RXL131083:RXL131091 SHH131083:SHH131091 SRD131083:SRD131091 TAZ131083:TAZ131091 TKV131083:TKV131091 TUR131083:TUR131091 UEN131083:UEN131091 UOJ131083:UOJ131091 UYF131083:UYF131091 VIB131083:VIB131091 VRX131083:VRX131091 WBT131083:WBT131091 WLP131083:WLP131091 WVL131083:WVL131091 D196619:D196627 IZ196619:IZ196627 SV196619:SV196627 ACR196619:ACR196627 AMN196619:AMN196627 AWJ196619:AWJ196627 BGF196619:BGF196627 BQB196619:BQB196627 BZX196619:BZX196627 CJT196619:CJT196627 CTP196619:CTP196627 DDL196619:DDL196627 DNH196619:DNH196627 DXD196619:DXD196627 EGZ196619:EGZ196627 EQV196619:EQV196627 FAR196619:FAR196627 FKN196619:FKN196627 FUJ196619:FUJ196627 GEF196619:GEF196627 GOB196619:GOB196627 GXX196619:GXX196627 HHT196619:HHT196627 HRP196619:HRP196627 IBL196619:IBL196627 ILH196619:ILH196627 IVD196619:IVD196627 JEZ196619:JEZ196627 JOV196619:JOV196627 JYR196619:JYR196627 KIN196619:KIN196627 KSJ196619:KSJ196627 LCF196619:LCF196627 LMB196619:LMB196627 LVX196619:LVX196627 MFT196619:MFT196627 MPP196619:MPP196627 MZL196619:MZL196627 NJH196619:NJH196627 NTD196619:NTD196627 OCZ196619:OCZ196627 OMV196619:OMV196627 OWR196619:OWR196627 PGN196619:PGN196627 PQJ196619:PQJ196627 QAF196619:QAF196627 QKB196619:QKB196627 QTX196619:QTX196627 RDT196619:RDT196627 RNP196619:RNP196627 RXL196619:RXL196627 SHH196619:SHH196627 SRD196619:SRD196627 TAZ196619:TAZ196627 TKV196619:TKV196627 TUR196619:TUR196627 UEN196619:UEN196627 UOJ196619:UOJ196627 UYF196619:UYF196627 VIB196619:VIB196627 VRX196619:VRX196627 WBT196619:WBT196627 WLP196619:WLP196627 WVL196619:WVL196627 D262155:D262163 IZ262155:IZ262163 SV262155:SV262163 ACR262155:ACR262163 AMN262155:AMN262163 AWJ262155:AWJ262163 BGF262155:BGF262163 BQB262155:BQB262163 BZX262155:BZX262163 CJT262155:CJT262163 CTP262155:CTP262163 DDL262155:DDL262163 DNH262155:DNH262163 DXD262155:DXD262163 EGZ262155:EGZ262163 EQV262155:EQV262163 FAR262155:FAR262163 FKN262155:FKN262163 FUJ262155:FUJ262163 GEF262155:GEF262163 GOB262155:GOB262163 GXX262155:GXX262163 HHT262155:HHT262163 HRP262155:HRP262163 IBL262155:IBL262163 ILH262155:ILH262163 IVD262155:IVD262163 JEZ262155:JEZ262163 JOV262155:JOV262163 JYR262155:JYR262163 KIN262155:KIN262163 KSJ262155:KSJ262163 LCF262155:LCF262163 LMB262155:LMB262163 LVX262155:LVX262163 MFT262155:MFT262163 MPP262155:MPP262163 MZL262155:MZL262163 NJH262155:NJH262163 NTD262155:NTD262163 OCZ262155:OCZ262163 OMV262155:OMV262163 OWR262155:OWR262163 PGN262155:PGN262163 PQJ262155:PQJ262163 QAF262155:QAF262163 QKB262155:QKB262163 QTX262155:QTX262163 RDT262155:RDT262163 RNP262155:RNP262163 RXL262155:RXL262163 SHH262155:SHH262163 SRD262155:SRD262163 TAZ262155:TAZ262163 TKV262155:TKV262163 TUR262155:TUR262163 UEN262155:UEN262163 UOJ262155:UOJ262163 UYF262155:UYF262163 VIB262155:VIB262163 VRX262155:VRX262163 WBT262155:WBT262163 WLP262155:WLP262163 WVL262155:WVL262163 D327691:D327699 IZ327691:IZ327699 SV327691:SV327699 ACR327691:ACR327699 AMN327691:AMN327699 AWJ327691:AWJ327699 BGF327691:BGF327699 BQB327691:BQB327699 BZX327691:BZX327699 CJT327691:CJT327699 CTP327691:CTP327699 DDL327691:DDL327699 DNH327691:DNH327699 DXD327691:DXD327699 EGZ327691:EGZ327699 EQV327691:EQV327699 FAR327691:FAR327699 FKN327691:FKN327699 FUJ327691:FUJ327699 GEF327691:GEF327699 GOB327691:GOB327699 GXX327691:GXX327699 HHT327691:HHT327699 HRP327691:HRP327699 IBL327691:IBL327699 ILH327691:ILH327699 IVD327691:IVD327699 JEZ327691:JEZ327699 JOV327691:JOV327699 JYR327691:JYR327699 KIN327691:KIN327699 KSJ327691:KSJ327699 LCF327691:LCF327699 LMB327691:LMB327699 LVX327691:LVX327699 MFT327691:MFT327699 MPP327691:MPP327699 MZL327691:MZL327699 NJH327691:NJH327699 NTD327691:NTD327699 OCZ327691:OCZ327699 OMV327691:OMV327699 OWR327691:OWR327699 PGN327691:PGN327699 PQJ327691:PQJ327699 QAF327691:QAF327699 QKB327691:QKB327699 QTX327691:QTX327699 RDT327691:RDT327699 RNP327691:RNP327699 RXL327691:RXL327699 SHH327691:SHH327699 SRD327691:SRD327699 TAZ327691:TAZ327699 TKV327691:TKV327699 TUR327691:TUR327699 UEN327691:UEN327699 UOJ327691:UOJ327699 UYF327691:UYF327699 VIB327691:VIB327699 VRX327691:VRX327699 WBT327691:WBT327699 WLP327691:WLP327699 WVL327691:WVL327699 D393227:D393235 IZ393227:IZ393235 SV393227:SV393235 ACR393227:ACR393235 AMN393227:AMN393235 AWJ393227:AWJ393235 BGF393227:BGF393235 BQB393227:BQB393235 BZX393227:BZX393235 CJT393227:CJT393235 CTP393227:CTP393235 DDL393227:DDL393235 DNH393227:DNH393235 DXD393227:DXD393235 EGZ393227:EGZ393235 EQV393227:EQV393235 FAR393227:FAR393235 FKN393227:FKN393235 FUJ393227:FUJ393235 GEF393227:GEF393235 GOB393227:GOB393235 GXX393227:GXX393235 HHT393227:HHT393235 HRP393227:HRP393235 IBL393227:IBL393235 ILH393227:ILH393235 IVD393227:IVD393235 JEZ393227:JEZ393235 JOV393227:JOV393235 JYR393227:JYR393235 KIN393227:KIN393235 KSJ393227:KSJ393235 LCF393227:LCF393235 LMB393227:LMB393235 LVX393227:LVX393235 MFT393227:MFT393235 MPP393227:MPP393235 MZL393227:MZL393235 NJH393227:NJH393235 NTD393227:NTD393235 OCZ393227:OCZ393235 OMV393227:OMV393235 OWR393227:OWR393235 PGN393227:PGN393235 PQJ393227:PQJ393235 QAF393227:QAF393235 QKB393227:QKB393235 QTX393227:QTX393235 RDT393227:RDT393235 RNP393227:RNP393235 RXL393227:RXL393235 SHH393227:SHH393235 SRD393227:SRD393235 TAZ393227:TAZ393235 TKV393227:TKV393235 TUR393227:TUR393235 UEN393227:UEN393235 UOJ393227:UOJ393235 UYF393227:UYF393235 VIB393227:VIB393235 VRX393227:VRX393235 WBT393227:WBT393235 WLP393227:WLP393235 WVL393227:WVL393235 D458763:D458771 IZ458763:IZ458771 SV458763:SV458771 ACR458763:ACR458771 AMN458763:AMN458771 AWJ458763:AWJ458771 BGF458763:BGF458771 BQB458763:BQB458771 BZX458763:BZX458771 CJT458763:CJT458771 CTP458763:CTP458771 DDL458763:DDL458771 DNH458763:DNH458771 DXD458763:DXD458771 EGZ458763:EGZ458771 EQV458763:EQV458771 FAR458763:FAR458771 FKN458763:FKN458771 FUJ458763:FUJ458771 GEF458763:GEF458771 GOB458763:GOB458771 GXX458763:GXX458771 HHT458763:HHT458771 HRP458763:HRP458771 IBL458763:IBL458771 ILH458763:ILH458771 IVD458763:IVD458771 JEZ458763:JEZ458771 JOV458763:JOV458771 JYR458763:JYR458771 KIN458763:KIN458771 KSJ458763:KSJ458771 LCF458763:LCF458771 LMB458763:LMB458771 LVX458763:LVX458771 MFT458763:MFT458771 MPP458763:MPP458771 MZL458763:MZL458771 NJH458763:NJH458771 NTD458763:NTD458771 OCZ458763:OCZ458771 OMV458763:OMV458771 OWR458763:OWR458771 PGN458763:PGN458771 PQJ458763:PQJ458771 QAF458763:QAF458771 QKB458763:QKB458771 QTX458763:QTX458771 RDT458763:RDT458771 RNP458763:RNP458771 RXL458763:RXL458771 SHH458763:SHH458771 SRD458763:SRD458771 TAZ458763:TAZ458771 TKV458763:TKV458771 TUR458763:TUR458771 UEN458763:UEN458771 UOJ458763:UOJ458771 UYF458763:UYF458771 VIB458763:VIB458771 VRX458763:VRX458771 WBT458763:WBT458771 WLP458763:WLP458771 WVL458763:WVL458771 D524299:D524307 IZ524299:IZ524307 SV524299:SV524307 ACR524299:ACR524307 AMN524299:AMN524307 AWJ524299:AWJ524307 BGF524299:BGF524307 BQB524299:BQB524307 BZX524299:BZX524307 CJT524299:CJT524307 CTP524299:CTP524307 DDL524299:DDL524307 DNH524299:DNH524307 DXD524299:DXD524307 EGZ524299:EGZ524307 EQV524299:EQV524307 FAR524299:FAR524307 FKN524299:FKN524307 FUJ524299:FUJ524307 GEF524299:GEF524307 GOB524299:GOB524307 GXX524299:GXX524307 HHT524299:HHT524307 HRP524299:HRP524307 IBL524299:IBL524307 ILH524299:ILH524307 IVD524299:IVD524307 JEZ524299:JEZ524307 JOV524299:JOV524307 JYR524299:JYR524307 KIN524299:KIN524307 KSJ524299:KSJ524307 LCF524299:LCF524307 LMB524299:LMB524307 LVX524299:LVX524307 MFT524299:MFT524307 MPP524299:MPP524307 MZL524299:MZL524307 NJH524299:NJH524307 NTD524299:NTD524307 OCZ524299:OCZ524307 OMV524299:OMV524307 OWR524299:OWR524307 PGN524299:PGN524307 PQJ524299:PQJ524307 QAF524299:QAF524307 QKB524299:QKB524307 QTX524299:QTX524307 RDT524299:RDT524307 RNP524299:RNP524307 RXL524299:RXL524307 SHH524299:SHH524307 SRD524299:SRD524307 TAZ524299:TAZ524307 TKV524299:TKV524307 TUR524299:TUR524307 UEN524299:UEN524307 UOJ524299:UOJ524307 UYF524299:UYF524307 VIB524299:VIB524307 VRX524299:VRX524307 WBT524299:WBT524307 WLP524299:WLP524307 WVL524299:WVL524307 D589835:D589843 IZ589835:IZ589843 SV589835:SV589843 ACR589835:ACR589843 AMN589835:AMN589843 AWJ589835:AWJ589843 BGF589835:BGF589843 BQB589835:BQB589843 BZX589835:BZX589843 CJT589835:CJT589843 CTP589835:CTP589843 DDL589835:DDL589843 DNH589835:DNH589843 DXD589835:DXD589843 EGZ589835:EGZ589843 EQV589835:EQV589843 FAR589835:FAR589843 FKN589835:FKN589843 FUJ589835:FUJ589843 GEF589835:GEF589843 GOB589835:GOB589843 GXX589835:GXX589843 HHT589835:HHT589843 HRP589835:HRP589843 IBL589835:IBL589843 ILH589835:ILH589843 IVD589835:IVD589843 JEZ589835:JEZ589843 JOV589835:JOV589843 JYR589835:JYR589843 KIN589835:KIN589843 KSJ589835:KSJ589843 LCF589835:LCF589843 LMB589835:LMB589843 LVX589835:LVX589843 MFT589835:MFT589843 MPP589835:MPP589843 MZL589835:MZL589843 NJH589835:NJH589843 NTD589835:NTD589843 OCZ589835:OCZ589843 OMV589835:OMV589843 OWR589835:OWR589843 PGN589835:PGN589843 PQJ589835:PQJ589843 QAF589835:QAF589843 QKB589835:QKB589843 QTX589835:QTX589843 RDT589835:RDT589843 RNP589835:RNP589843 RXL589835:RXL589843 SHH589835:SHH589843 SRD589835:SRD589843 TAZ589835:TAZ589843 TKV589835:TKV589843 TUR589835:TUR589843 UEN589835:UEN589843 UOJ589835:UOJ589843 UYF589835:UYF589843 VIB589835:VIB589843 VRX589835:VRX589843 WBT589835:WBT589843 WLP589835:WLP589843 WVL589835:WVL589843 D655371:D655379 IZ655371:IZ655379 SV655371:SV655379 ACR655371:ACR655379 AMN655371:AMN655379 AWJ655371:AWJ655379 BGF655371:BGF655379 BQB655371:BQB655379 BZX655371:BZX655379 CJT655371:CJT655379 CTP655371:CTP655379 DDL655371:DDL655379 DNH655371:DNH655379 DXD655371:DXD655379 EGZ655371:EGZ655379 EQV655371:EQV655379 FAR655371:FAR655379 FKN655371:FKN655379 FUJ655371:FUJ655379 GEF655371:GEF655379 GOB655371:GOB655379 GXX655371:GXX655379 HHT655371:HHT655379 HRP655371:HRP655379 IBL655371:IBL655379 ILH655371:ILH655379 IVD655371:IVD655379 JEZ655371:JEZ655379 JOV655371:JOV655379 JYR655371:JYR655379 KIN655371:KIN655379 KSJ655371:KSJ655379 LCF655371:LCF655379 LMB655371:LMB655379 LVX655371:LVX655379 MFT655371:MFT655379 MPP655371:MPP655379 MZL655371:MZL655379 NJH655371:NJH655379 NTD655371:NTD655379 OCZ655371:OCZ655379 OMV655371:OMV655379 OWR655371:OWR655379 PGN655371:PGN655379 PQJ655371:PQJ655379 QAF655371:QAF655379 QKB655371:QKB655379 QTX655371:QTX655379 RDT655371:RDT655379 RNP655371:RNP655379 RXL655371:RXL655379 SHH655371:SHH655379 SRD655371:SRD655379 TAZ655371:TAZ655379 TKV655371:TKV655379 TUR655371:TUR655379 UEN655371:UEN655379 UOJ655371:UOJ655379 UYF655371:UYF655379 VIB655371:VIB655379 VRX655371:VRX655379 WBT655371:WBT655379 WLP655371:WLP655379 WVL655371:WVL655379 D720907:D720915 IZ720907:IZ720915 SV720907:SV720915 ACR720907:ACR720915 AMN720907:AMN720915 AWJ720907:AWJ720915 BGF720907:BGF720915 BQB720907:BQB720915 BZX720907:BZX720915 CJT720907:CJT720915 CTP720907:CTP720915 DDL720907:DDL720915 DNH720907:DNH720915 DXD720907:DXD720915 EGZ720907:EGZ720915 EQV720907:EQV720915 FAR720907:FAR720915 FKN720907:FKN720915 FUJ720907:FUJ720915 GEF720907:GEF720915 GOB720907:GOB720915 GXX720907:GXX720915 HHT720907:HHT720915 HRP720907:HRP720915 IBL720907:IBL720915 ILH720907:ILH720915 IVD720907:IVD720915 JEZ720907:JEZ720915 JOV720907:JOV720915 JYR720907:JYR720915 KIN720907:KIN720915 KSJ720907:KSJ720915 LCF720907:LCF720915 LMB720907:LMB720915 LVX720907:LVX720915 MFT720907:MFT720915 MPP720907:MPP720915 MZL720907:MZL720915 NJH720907:NJH720915 NTD720907:NTD720915 OCZ720907:OCZ720915 OMV720907:OMV720915 OWR720907:OWR720915 PGN720907:PGN720915 PQJ720907:PQJ720915 QAF720907:QAF720915 QKB720907:QKB720915 QTX720907:QTX720915 RDT720907:RDT720915 RNP720907:RNP720915 RXL720907:RXL720915 SHH720907:SHH720915 SRD720907:SRD720915 TAZ720907:TAZ720915 TKV720907:TKV720915 TUR720907:TUR720915 UEN720907:UEN720915 UOJ720907:UOJ720915 UYF720907:UYF720915 VIB720907:VIB720915 VRX720907:VRX720915 WBT720907:WBT720915 WLP720907:WLP720915 WVL720907:WVL720915 D786443:D786451 IZ786443:IZ786451 SV786443:SV786451 ACR786443:ACR786451 AMN786443:AMN786451 AWJ786443:AWJ786451 BGF786443:BGF786451 BQB786443:BQB786451 BZX786443:BZX786451 CJT786443:CJT786451 CTP786443:CTP786451 DDL786443:DDL786451 DNH786443:DNH786451 DXD786443:DXD786451 EGZ786443:EGZ786451 EQV786443:EQV786451 FAR786443:FAR786451 FKN786443:FKN786451 FUJ786443:FUJ786451 GEF786443:GEF786451 GOB786443:GOB786451 GXX786443:GXX786451 HHT786443:HHT786451 HRP786443:HRP786451 IBL786443:IBL786451 ILH786443:ILH786451 IVD786443:IVD786451 JEZ786443:JEZ786451 JOV786443:JOV786451 JYR786443:JYR786451 KIN786443:KIN786451 KSJ786443:KSJ786451 LCF786443:LCF786451 LMB786443:LMB786451 LVX786443:LVX786451 MFT786443:MFT786451 MPP786443:MPP786451 MZL786443:MZL786451 NJH786443:NJH786451 NTD786443:NTD786451 OCZ786443:OCZ786451 OMV786443:OMV786451 OWR786443:OWR786451 PGN786443:PGN786451 PQJ786443:PQJ786451 QAF786443:QAF786451 QKB786443:QKB786451 QTX786443:QTX786451 RDT786443:RDT786451 RNP786443:RNP786451 RXL786443:RXL786451 SHH786443:SHH786451 SRD786443:SRD786451 TAZ786443:TAZ786451 TKV786443:TKV786451 TUR786443:TUR786451 UEN786443:UEN786451 UOJ786443:UOJ786451 UYF786443:UYF786451 VIB786443:VIB786451 VRX786443:VRX786451 WBT786443:WBT786451 WLP786443:WLP786451 WVL786443:WVL786451 D851979:D851987 IZ851979:IZ851987 SV851979:SV851987 ACR851979:ACR851987 AMN851979:AMN851987 AWJ851979:AWJ851987 BGF851979:BGF851987 BQB851979:BQB851987 BZX851979:BZX851987 CJT851979:CJT851987 CTP851979:CTP851987 DDL851979:DDL851987 DNH851979:DNH851987 DXD851979:DXD851987 EGZ851979:EGZ851987 EQV851979:EQV851987 FAR851979:FAR851987 FKN851979:FKN851987 FUJ851979:FUJ851987 GEF851979:GEF851987 GOB851979:GOB851987 GXX851979:GXX851987 HHT851979:HHT851987 HRP851979:HRP851987 IBL851979:IBL851987 ILH851979:ILH851987 IVD851979:IVD851987 JEZ851979:JEZ851987 JOV851979:JOV851987 JYR851979:JYR851987 KIN851979:KIN851987 KSJ851979:KSJ851987 LCF851979:LCF851987 LMB851979:LMB851987 LVX851979:LVX851987 MFT851979:MFT851987 MPP851979:MPP851987 MZL851979:MZL851987 NJH851979:NJH851987 NTD851979:NTD851987 OCZ851979:OCZ851987 OMV851979:OMV851987 OWR851979:OWR851987 PGN851979:PGN851987 PQJ851979:PQJ851987 QAF851979:QAF851987 QKB851979:QKB851987 QTX851979:QTX851987 RDT851979:RDT851987 RNP851979:RNP851987 RXL851979:RXL851987 SHH851979:SHH851987 SRD851979:SRD851987 TAZ851979:TAZ851987 TKV851979:TKV851987 TUR851979:TUR851987 UEN851979:UEN851987 UOJ851979:UOJ851987 UYF851979:UYF851987 VIB851979:VIB851987 VRX851979:VRX851987 WBT851979:WBT851987 WLP851979:WLP851987 WVL851979:WVL851987 D917515:D917523 IZ917515:IZ917523 SV917515:SV917523 ACR917515:ACR917523 AMN917515:AMN917523 AWJ917515:AWJ917523 BGF917515:BGF917523 BQB917515:BQB917523 BZX917515:BZX917523 CJT917515:CJT917523 CTP917515:CTP917523 DDL917515:DDL917523 DNH917515:DNH917523 DXD917515:DXD917523 EGZ917515:EGZ917523 EQV917515:EQV917523 FAR917515:FAR917523 FKN917515:FKN917523 FUJ917515:FUJ917523 GEF917515:GEF917523 GOB917515:GOB917523 GXX917515:GXX917523 HHT917515:HHT917523 HRP917515:HRP917523 IBL917515:IBL917523 ILH917515:ILH917523 IVD917515:IVD917523 JEZ917515:JEZ917523 JOV917515:JOV917523 JYR917515:JYR917523 KIN917515:KIN917523 KSJ917515:KSJ917523 LCF917515:LCF917523 LMB917515:LMB917523 LVX917515:LVX917523 MFT917515:MFT917523 MPP917515:MPP917523 MZL917515:MZL917523 NJH917515:NJH917523 NTD917515:NTD917523 OCZ917515:OCZ917523 OMV917515:OMV917523 OWR917515:OWR917523 PGN917515:PGN917523 PQJ917515:PQJ917523 QAF917515:QAF917523 QKB917515:QKB917523 QTX917515:QTX917523 RDT917515:RDT917523 RNP917515:RNP917523 RXL917515:RXL917523 SHH917515:SHH917523 SRD917515:SRD917523 TAZ917515:TAZ917523 TKV917515:TKV917523 TUR917515:TUR917523 UEN917515:UEN917523 UOJ917515:UOJ917523 UYF917515:UYF917523 VIB917515:VIB917523 VRX917515:VRX917523 WBT917515:WBT917523 WLP917515:WLP917523 WVL917515:WVL917523 D983051:D983059 IZ983051:IZ983059 SV983051:SV983059 ACR983051:ACR983059 AMN983051:AMN983059 AWJ983051:AWJ983059 BGF983051:BGF983059 BQB983051:BQB983059 BZX983051:BZX983059 CJT983051:CJT983059 CTP983051:CTP983059 DDL983051:DDL983059 DNH983051:DNH983059 DXD983051:DXD983059 EGZ983051:EGZ983059 EQV983051:EQV983059 FAR983051:FAR983059 FKN983051:FKN983059 FUJ983051:FUJ983059 GEF983051:GEF983059 GOB983051:GOB983059 GXX983051:GXX983059 HHT983051:HHT983059 HRP983051:HRP983059 IBL983051:IBL983059 ILH983051:ILH983059 IVD983051:IVD983059 JEZ983051:JEZ983059 JOV983051:JOV983059 JYR983051:JYR983059 KIN983051:KIN983059 KSJ983051:KSJ983059 LCF983051:LCF983059 LMB983051:LMB983059 LVX983051:LVX983059 MFT983051:MFT983059 MPP983051:MPP983059 MZL983051:MZL983059 NJH983051:NJH983059 NTD983051:NTD983059 OCZ983051:OCZ983059 OMV983051:OMV983059 OWR983051:OWR983059 PGN983051:PGN983059 PQJ983051:PQJ983059 QAF983051:QAF983059 QKB983051:QKB983059 QTX983051:QTX983059 RDT983051:RDT983059 RNP983051:RNP983059 RXL983051:RXL983059 SHH983051:SHH983059 SRD983051:SRD983059 TAZ983051:TAZ983059 TKV983051:TKV983059 TUR983051:TUR983059 UEN983051:UEN983059 UOJ983051:UOJ983059 UYF983051:UYF983059 VIB983051:VIB983059 VRX983051:VRX983059 WBT983051:WBT983059 WLP983051:WLP983059 WVL983051:WVL983059 F6:F9 JB6:JB9 SX6:SX9 ACT6:ACT9 AMP6:AMP9 AWL6:AWL9 BGH6:BGH9 BQD6:BQD9 BZZ6:BZZ9 CJV6:CJV9 CTR6:CTR9 DDN6:DDN9 DNJ6:DNJ9 DXF6:DXF9 EHB6:EHB9 EQX6:EQX9 FAT6:FAT9 FKP6:FKP9 FUL6:FUL9 GEH6:GEH9 GOD6:GOD9 GXZ6:GXZ9 HHV6:HHV9 HRR6:HRR9 IBN6:IBN9 ILJ6:ILJ9 IVF6:IVF9 JFB6:JFB9 JOX6:JOX9 JYT6:JYT9 KIP6:KIP9 KSL6:KSL9 LCH6:LCH9 LMD6:LMD9 LVZ6:LVZ9 MFV6:MFV9 MPR6:MPR9 MZN6:MZN9 NJJ6:NJJ9 NTF6:NTF9 ODB6:ODB9 OMX6:OMX9 OWT6:OWT9 PGP6:PGP9 PQL6:PQL9 QAH6:QAH9 QKD6:QKD9 QTZ6:QTZ9 RDV6:RDV9 RNR6:RNR9 RXN6:RXN9 SHJ6:SHJ9 SRF6:SRF9 TBB6:TBB9 TKX6:TKX9 TUT6:TUT9 UEP6:UEP9 UOL6:UOL9 UYH6:UYH9 VID6:VID9 VRZ6:VRZ9 WBV6:WBV9 WLR6:WLR9 WVN6:WVN9 F65542:F65545 JB65542:JB65545 SX65542:SX65545 ACT65542:ACT65545 AMP65542:AMP65545 AWL65542:AWL65545 BGH65542:BGH65545 BQD65542:BQD65545 BZZ65542:BZZ65545 CJV65542:CJV65545 CTR65542:CTR65545 DDN65542:DDN65545 DNJ65542:DNJ65545 DXF65542:DXF65545 EHB65542:EHB65545 EQX65542:EQX65545 FAT65542:FAT65545 FKP65542:FKP65545 FUL65542:FUL65545 GEH65542:GEH65545 GOD65542:GOD65545 GXZ65542:GXZ65545 HHV65542:HHV65545 HRR65542:HRR65545 IBN65542:IBN65545 ILJ65542:ILJ65545 IVF65542:IVF65545 JFB65542:JFB65545 JOX65542:JOX65545 JYT65542:JYT65545 KIP65542:KIP65545 KSL65542:KSL65545 LCH65542:LCH65545 LMD65542:LMD65545 LVZ65542:LVZ65545 MFV65542:MFV65545 MPR65542:MPR65545 MZN65542:MZN65545 NJJ65542:NJJ65545 NTF65542:NTF65545 ODB65542:ODB65545 OMX65542:OMX65545 OWT65542:OWT65545 PGP65542:PGP65545 PQL65542:PQL65545 QAH65542:QAH65545 QKD65542:QKD65545 QTZ65542:QTZ65545 RDV65542:RDV65545 RNR65542:RNR65545 RXN65542:RXN65545 SHJ65542:SHJ65545 SRF65542:SRF65545 TBB65542:TBB65545 TKX65542:TKX65545 TUT65542:TUT65545 UEP65542:UEP65545 UOL65542:UOL65545 UYH65542:UYH65545 VID65542:VID65545 VRZ65542:VRZ65545 WBV65542:WBV65545 WLR65542:WLR65545 WVN65542:WVN65545 F131078:F131081 JB131078:JB131081 SX131078:SX131081 ACT131078:ACT131081 AMP131078:AMP131081 AWL131078:AWL131081 BGH131078:BGH131081 BQD131078:BQD131081 BZZ131078:BZZ131081 CJV131078:CJV131081 CTR131078:CTR131081 DDN131078:DDN131081 DNJ131078:DNJ131081 DXF131078:DXF131081 EHB131078:EHB131081 EQX131078:EQX131081 FAT131078:FAT131081 FKP131078:FKP131081 FUL131078:FUL131081 GEH131078:GEH131081 GOD131078:GOD131081 GXZ131078:GXZ131081 HHV131078:HHV131081 HRR131078:HRR131081 IBN131078:IBN131081 ILJ131078:ILJ131081 IVF131078:IVF131081 JFB131078:JFB131081 JOX131078:JOX131081 JYT131078:JYT131081 KIP131078:KIP131081 KSL131078:KSL131081 LCH131078:LCH131081 LMD131078:LMD131081 LVZ131078:LVZ131081 MFV131078:MFV131081 MPR131078:MPR131081 MZN131078:MZN131081 NJJ131078:NJJ131081 NTF131078:NTF131081 ODB131078:ODB131081 OMX131078:OMX131081 OWT131078:OWT131081 PGP131078:PGP131081 PQL131078:PQL131081 QAH131078:QAH131081 QKD131078:QKD131081 QTZ131078:QTZ131081 RDV131078:RDV131081 RNR131078:RNR131081 RXN131078:RXN131081 SHJ131078:SHJ131081 SRF131078:SRF131081 TBB131078:TBB131081 TKX131078:TKX131081 TUT131078:TUT131081 UEP131078:UEP131081 UOL131078:UOL131081 UYH131078:UYH131081 VID131078:VID131081 VRZ131078:VRZ131081 WBV131078:WBV131081 WLR131078:WLR131081 WVN131078:WVN131081 F196614:F196617 JB196614:JB196617 SX196614:SX196617 ACT196614:ACT196617 AMP196614:AMP196617 AWL196614:AWL196617 BGH196614:BGH196617 BQD196614:BQD196617 BZZ196614:BZZ196617 CJV196614:CJV196617 CTR196614:CTR196617 DDN196614:DDN196617 DNJ196614:DNJ196617 DXF196614:DXF196617 EHB196614:EHB196617 EQX196614:EQX196617 FAT196614:FAT196617 FKP196614:FKP196617 FUL196614:FUL196617 GEH196614:GEH196617 GOD196614:GOD196617 GXZ196614:GXZ196617 HHV196614:HHV196617 HRR196614:HRR196617 IBN196614:IBN196617 ILJ196614:ILJ196617 IVF196614:IVF196617 JFB196614:JFB196617 JOX196614:JOX196617 JYT196614:JYT196617 KIP196614:KIP196617 KSL196614:KSL196617 LCH196614:LCH196617 LMD196614:LMD196617 LVZ196614:LVZ196617 MFV196614:MFV196617 MPR196614:MPR196617 MZN196614:MZN196617 NJJ196614:NJJ196617 NTF196614:NTF196617 ODB196614:ODB196617 OMX196614:OMX196617 OWT196614:OWT196617 PGP196614:PGP196617 PQL196614:PQL196617 QAH196614:QAH196617 QKD196614:QKD196617 QTZ196614:QTZ196617 RDV196614:RDV196617 RNR196614:RNR196617 RXN196614:RXN196617 SHJ196614:SHJ196617 SRF196614:SRF196617 TBB196614:TBB196617 TKX196614:TKX196617 TUT196614:TUT196617 UEP196614:UEP196617 UOL196614:UOL196617 UYH196614:UYH196617 VID196614:VID196617 VRZ196614:VRZ196617 WBV196614:WBV196617 WLR196614:WLR196617 WVN196614:WVN196617 F262150:F262153 JB262150:JB262153 SX262150:SX262153 ACT262150:ACT262153 AMP262150:AMP262153 AWL262150:AWL262153 BGH262150:BGH262153 BQD262150:BQD262153 BZZ262150:BZZ262153 CJV262150:CJV262153 CTR262150:CTR262153 DDN262150:DDN262153 DNJ262150:DNJ262153 DXF262150:DXF262153 EHB262150:EHB262153 EQX262150:EQX262153 FAT262150:FAT262153 FKP262150:FKP262153 FUL262150:FUL262153 GEH262150:GEH262153 GOD262150:GOD262153 GXZ262150:GXZ262153 HHV262150:HHV262153 HRR262150:HRR262153 IBN262150:IBN262153 ILJ262150:ILJ262153 IVF262150:IVF262153 JFB262150:JFB262153 JOX262150:JOX262153 JYT262150:JYT262153 KIP262150:KIP262153 KSL262150:KSL262153 LCH262150:LCH262153 LMD262150:LMD262153 LVZ262150:LVZ262153 MFV262150:MFV262153 MPR262150:MPR262153 MZN262150:MZN262153 NJJ262150:NJJ262153 NTF262150:NTF262153 ODB262150:ODB262153 OMX262150:OMX262153 OWT262150:OWT262153 PGP262150:PGP262153 PQL262150:PQL262153 QAH262150:QAH262153 QKD262150:QKD262153 QTZ262150:QTZ262153 RDV262150:RDV262153 RNR262150:RNR262153 RXN262150:RXN262153 SHJ262150:SHJ262153 SRF262150:SRF262153 TBB262150:TBB262153 TKX262150:TKX262153 TUT262150:TUT262153 UEP262150:UEP262153 UOL262150:UOL262153 UYH262150:UYH262153 VID262150:VID262153 VRZ262150:VRZ262153 WBV262150:WBV262153 WLR262150:WLR262153 WVN262150:WVN262153 F327686:F327689 JB327686:JB327689 SX327686:SX327689 ACT327686:ACT327689 AMP327686:AMP327689 AWL327686:AWL327689 BGH327686:BGH327689 BQD327686:BQD327689 BZZ327686:BZZ327689 CJV327686:CJV327689 CTR327686:CTR327689 DDN327686:DDN327689 DNJ327686:DNJ327689 DXF327686:DXF327689 EHB327686:EHB327689 EQX327686:EQX327689 FAT327686:FAT327689 FKP327686:FKP327689 FUL327686:FUL327689 GEH327686:GEH327689 GOD327686:GOD327689 GXZ327686:GXZ327689 HHV327686:HHV327689 HRR327686:HRR327689 IBN327686:IBN327689 ILJ327686:ILJ327689 IVF327686:IVF327689 JFB327686:JFB327689 JOX327686:JOX327689 JYT327686:JYT327689 KIP327686:KIP327689 KSL327686:KSL327689 LCH327686:LCH327689 LMD327686:LMD327689 LVZ327686:LVZ327689 MFV327686:MFV327689 MPR327686:MPR327689 MZN327686:MZN327689 NJJ327686:NJJ327689 NTF327686:NTF327689 ODB327686:ODB327689 OMX327686:OMX327689 OWT327686:OWT327689 PGP327686:PGP327689 PQL327686:PQL327689 QAH327686:QAH327689 QKD327686:QKD327689 QTZ327686:QTZ327689 RDV327686:RDV327689 RNR327686:RNR327689 RXN327686:RXN327689 SHJ327686:SHJ327689 SRF327686:SRF327689 TBB327686:TBB327689 TKX327686:TKX327689 TUT327686:TUT327689 UEP327686:UEP327689 UOL327686:UOL327689 UYH327686:UYH327689 VID327686:VID327689 VRZ327686:VRZ327689 WBV327686:WBV327689 WLR327686:WLR327689 WVN327686:WVN327689 F393222:F393225 JB393222:JB393225 SX393222:SX393225 ACT393222:ACT393225 AMP393222:AMP393225 AWL393222:AWL393225 BGH393222:BGH393225 BQD393222:BQD393225 BZZ393222:BZZ393225 CJV393222:CJV393225 CTR393222:CTR393225 DDN393222:DDN393225 DNJ393222:DNJ393225 DXF393222:DXF393225 EHB393222:EHB393225 EQX393222:EQX393225 FAT393222:FAT393225 FKP393222:FKP393225 FUL393222:FUL393225 GEH393222:GEH393225 GOD393222:GOD393225 GXZ393222:GXZ393225 HHV393222:HHV393225 HRR393222:HRR393225 IBN393222:IBN393225 ILJ393222:ILJ393225 IVF393222:IVF393225 JFB393222:JFB393225 JOX393222:JOX393225 JYT393222:JYT393225 KIP393222:KIP393225 KSL393222:KSL393225 LCH393222:LCH393225 LMD393222:LMD393225 LVZ393222:LVZ393225 MFV393222:MFV393225 MPR393222:MPR393225 MZN393222:MZN393225 NJJ393222:NJJ393225 NTF393222:NTF393225 ODB393222:ODB393225 OMX393222:OMX393225 OWT393222:OWT393225 PGP393222:PGP393225 PQL393222:PQL393225 QAH393222:QAH393225 QKD393222:QKD393225 QTZ393222:QTZ393225 RDV393222:RDV393225 RNR393222:RNR393225 RXN393222:RXN393225 SHJ393222:SHJ393225 SRF393222:SRF393225 TBB393222:TBB393225 TKX393222:TKX393225 TUT393222:TUT393225 UEP393222:UEP393225 UOL393222:UOL393225 UYH393222:UYH393225 VID393222:VID393225 VRZ393222:VRZ393225 WBV393222:WBV393225 WLR393222:WLR393225 WVN393222:WVN393225 F458758:F458761 JB458758:JB458761 SX458758:SX458761 ACT458758:ACT458761 AMP458758:AMP458761 AWL458758:AWL458761 BGH458758:BGH458761 BQD458758:BQD458761 BZZ458758:BZZ458761 CJV458758:CJV458761 CTR458758:CTR458761 DDN458758:DDN458761 DNJ458758:DNJ458761 DXF458758:DXF458761 EHB458758:EHB458761 EQX458758:EQX458761 FAT458758:FAT458761 FKP458758:FKP458761 FUL458758:FUL458761 GEH458758:GEH458761 GOD458758:GOD458761 GXZ458758:GXZ458761 HHV458758:HHV458761 HRR458758:HRR458761 IBN458758:IBN458761 ILJ458758:ILJ458761 IVF458758:IVF458761 JFB458758:JFB458761 JOX458758:JOX458761 JYT458758:JYT458761 KIP458758:KIP458761 KSL458758:KSL458761 LCH458758:LCH458761 LMD458758:LMD458761 LVZ458758:LVZ458761 MFV458758:MFV458761 MPR458758:MPR458761 MZN458758:MZN458761 NJJ458758:NJJ458761 NTF458758:NTF458761 ODB458758:ODB458761 OMX458758:OMX458761 OWT458758:OWT458761 PGP458758:PGP458761 PQL458758:PQL458761 QAH458758:QAH458761 QKD458758:QKD458761 QTZ458758:QTZ458761 RDV458758:RDV458761 RNR458758:RNR458761 RXN458758:RXN458761 SHJ458758:SHJ458761 SRF458758:SRF458761 TBB458758:TBB458761 TKX458758:TKX458761 TUT458758:TUT458761 UEP458758:UEP458761 UOL458758:UOL458761 UYH458758:UYH458761 VID458758:VID458761 VRZ458758:VRZ458761 WBV458758:WBV458761 WLR458758:WLR458761 WVN458758:WVN458761 F524294:F524297 JB524294:JB524297 SX524294:SX524297 ACT524294:ACT524297 AMP524294:AMP524297 AWL524294:AWL524297 BGH524294:BGH524297 BQD524294:BQD524297 BZZ524294:BZZ524297 CJV524294:CJV524297 CTR524294:CTR524297 DDN524294:DDN524297 DNJ524294:DNJ524297 DXF524294:DXF524297 EHB524294:EHB524297 EQX524294:EQX524297 FAT524294:FAT524297 FKP524294:FKP524297 FUL524294:FUL524297 GEH524294:GEH524297 GOD524294:GOD524297 GXZ524294:GXZ524297 HHV524294:HHV524297 HRR524294:HRR524297 IBN524294:IBN524297 ILJ524294:ILJ524297 IVF524294:IVF524297 JFB524294:JFB524297 JOX524294:JOX524297 JYT524294:JYT524297 KIP524294:KIP524297 KSL524294:KSL524297 LCH524294:LCH524297 LMD524294:LMD524297 LVZ524294:LVZ524297 MFV524294:MFV524297 MPR524294:MPR524297 MZN524294:MZN524297 NJJ524294:NJJ524297 NTF524294:NTF524297 ODB524294:ODB524297 OMX524294:OMX524297 OWT524294:OWT524297 PGP524294:PGP524297 PQL524294:PQL524297 QAH524294:QAH524297 QKD524294:QKD524297 QTZ524294:QTZ524297 RDV524294:RDV524297 RNR524294:RNR524297 RXN524294:RXN524297 SHJ524294:SHJ524297 SRF524294:SRF524297 TBB524294:TBB524297 TKX524294:TKX524297 TUT524294:TUT524297 UEP524294:UEP524297 UOL524294:UOL524297 UYH524294:UYH524297 VID524294:VID524297 VRZ524294:VRZ524297 WBV524294:WBV524297 WLR524294:WLR524297 WVN524294:WVN524297 F589830:F589833 JB589830:JB589833 SX589830:SX589833 ACT589830:ACT589833 AMP589830:AMP589833 AWL589830:AWL589833 BGH589830:BGH589833 BQD589830:BQD589833 BZZ589830:BZZ589833 CJV589830:CJV589833 CTR589830:CTR589833 DDN589830:DDN589833 DNJ589830:DNJ589833 DXF589830:DXF589833 EHB589830:EHB589833 EQX589830:EQX589833 FAT589830:FAT589833 FKP589830:FKP589833 FUL589830:FUL589833 GEH589830:GEH589833 GOD589830:GOD589833 GXZ589830:GXZ589833 HHV589830:HHV589833 HRR589830:HRR589833 IBN589830:IBN589833 ILJ589830:ILJ589833 IVF589830:IVF589833 JFB589830:JFB589833 JOX589830:JOX589833 JYT589830:JYT589833 KIP589830:KIP589833 KSL589830:KSL589833 LCH589830:LCH589833 LMD589830:LMD589833 LVZ589830:LVZ589833 MFV589830:MFV589833 MPR589830:MPR589833 MZN589830:MZN589833 NJJ589830:NJJ589833 NTF589830:NTF589833 ODB589830:ODB589833 OMX589830:OMX589833 OWT589830:OWT589833 PGP589830:PGP589833 PQL589830:PQL589833 QAH589830:QAH589833 QKD589830:QKD589833 QTZ589830:QTZ589833 RDV589830:RDV589833 RNR589830:RNR589833 RXN589830:RXN589833 SHJ589830:SHJ589833 SRF589830:SRF589833 TBB589830:TBB589833 TKX589830:TKX589833 TUT589830:TUT589833 UEP589830:UEP589833 UOL589830:UOL589833 UYH589830:UYH589833 VID589830:VID589833 VRZ589830:VRZ589833 WBV589830:WBV589833 WLR589830:WLR589833 WVN589830:WVN589833 F655366:F655369 JB655366:JB655369 SX655366:SX655369 ACT655366:ACT655369 AMP655366:AMP655369 AWL655366:AWL655369 BGH655366:BGH655369 BQD655366:BQD655369 BZZ655366:BZZ655369 CJV655366:CJV655369 CTR655366:CTR655369 DDN655366:DDN655369 DNJ655366:DNJ655369 DXF655366:DXF655369 EHB655366:EHB655369 EQX655366:EQX655369 FAT655366:FAT655369 FKP655366:FKP655369 FUL655366:FUL655369 GEH655366:GEH655369 GOD655366:GOD655369 GXZ655366:GXZ655369 HHV655366:HHV655369 HRR655366:HRR655369 IBN655366:IBN655369 ILJ655366:ILJ655369 IVF655366:IVF655369 JFB655366:JFB655369 JOX655366:JOX655369 JYT655366:JYT655369 KIP655366:KIP655369 KSL655366:KSL655369 LCH655366:LCH655369 LMD655366:LMD655369 LVZ655366:LVZ655369 MFV655366:MFV655369 MPR655366:MPR655369 MZN655366:MZN655369 NJJ655366:NJJ655369 NTF655366:NTF655369 ODB655366:ODB655369 OMX655366:OMX655369 OWT655366:OWT655369 PGP655366:PGP655369 PQL655366:PQL655369 QAH655366:QAH655369 QKD655366:QKD655369 QTZ655366:QTZ655369 RDV655366:RDV655369 RNR655366:RNR655369 RXN655366:RXN655369 SHJ655366:SHJ655369 SRF655366:SRF655369 TBB655366:TBB655369 TKX655366:TKX655369 TUT655366:TUT655369 UEP655366:UEP655369 UOL655366:UOL655369 UYH655366:UYH655369 VID655366:VID655369 VRZ655366:VRZ655369 WBV655366:WBV655369 WLR655366:WLR655369 WVN655366:WVN655369 F720902:F720905 JB720902:JB720905 SX720902:SX720905 ACT720902:ACT720905 AMP720902:AMP720905 AWL720902:AWL720905 BGH720902:BGH720905 BQD720902:BQD720905 BZZ720902:BZZ720905 CJV720902:CJV720905 CTR720902:CTR720905 DDN720902:DDN720905 DNJ720902:DNJ720905 DXF720902:DXF720905 EHB720902:EHB720905 EQX720902:EQX720905 FAT720902:FAT720905 FKP720902:FKP720905 FUL720902:FUL720905 GEH720902:GEH720905 GOD720902:GOD720905 GXZ720902:GXZ720905 HHV720902:HHV720905 HRR720902:HRR720905 IBN720902:IBN720905 ILJ720902:ILJ720905 IVF720902:IVF720905 JFB720902:JFB720905 JOX720902:JOX720905 JYT720902:JYT720905 KIP720902:KIP720905 KSL720902:KSL720905 LCH720902:LCH720905 LMD720902:LMD720905 LVZ720902:LVZ720905 MFV720902:MFV720905 MPR720902:MPR720905 MZN720902:MZN720905 NJJ720902:NJJ720905 NTF720902:NTF720905 ODB720902:ODB720905 OMX720902:OMX720905 OWT720902:OWT720905 PGP720902:PGP720905 PQL720902:PQL720905 QAH720902:QAH720905 QKD720902:QKD720905 QTZ720902:QTZ720905 RDV720902:RDV720905 RNR720902:RNR720905 RXN720902:RXN720905 SHJ720902:SHJ720905 SRF720902:SRF720905 TBB720902:TBB720905 TKX720902:TKX720905 TUT720902:TUT720905 UEP720902:UEP720905 UOL720902:UOL720905 UYH720902:UYH720905 VID720902:VID720905 VRZ720902:VRZ720905 WBV720902:WBV720905 WLR720902:WLR720905 WVN720902:WVN720905 F786438:F786441 JB786438:JB786441 SX786438:SX786441 ACT786438:ACT786441 AMP786438:AMP786441 AWL786438:AWL786441 BGH786438:BGH786441 BQD786438:BQD786441 BZZ786438:BZZ786441 CJV786438:CJV786441 CTR786438:CTR786441 DDN786438:DDN786441 DNJ786438:DNJ786441 DXF786438:DXF786441 EHB786438:EHB786441 EQX786438:EQX786441 FAT786438:FAT786441 FKP786438:FKP786441 FUL786438:FUL786441 GEH786438:GEH786441 GOD786438:GOD786441 GXZ786438:GXZ786441 HHV786438:HHV786441 HRR786438:HRR786441 IBN786438:IBN786441 ILJ786438:ILJ786441 IVF786438:IVF786441 JFB786438:JFB786441 JOX786438:JOX786441 JYT786438:JYT786441 KIP786438:KIP786441 KSL786438:KSL786441 LCH786438:LCH786441 LMD786438:LMD786441 LVZ786438:LVZ786441 MFV786438:MFV786441 MPR786438:MPR786441 MZN786438:MZN786441 NJJ786438:NJJ786441 NTF786438:NTF786441 ODB786438:ODB786441 OMX786438:OMX786441 OWT786438:OWT786441 PGP786438:PGP786441 PQL786438:PQL786441 QAH786438:QAH786441 QKD786438:QKD786441 QTZ786438:QTZ786441 RDV786438:RDV786441 RNR786438:RNR786441 RXN786438:RXN786441 SHJ786438:SHJ786441 SRF786438:SRF786441 TBB786438:TBB786441 TKX786438:TKX786441 TUT786438:TUT786441 UEP786438:UEP786441 UOL786438:UOL786441 UYH786438:UYH786441 VID786438:VID786441 VRZ786438:VRZ786441 WBV786438:WBV786441 WLR786438:WLR786441 WVN786438:WVN786441 F851974:F851977 JB851974:JB851977 SX851974:SX851977 ACT851974:ACT851977 AMP851974:AMP851977 AWL851974:AWL851977 BGH851974:BGH851977 BQD851974:BQD851977 BZZ851974:BZZ851977 CJV851974:CJV851977 CTR851974:CTR851977 DDN851974:DDN851977 DNJ851974:DNJ851977 DXF851974:DXF851977 EHB851974:EHB851977 EQX851974:EQX851977 FAT851974:FAT851977 FKP851974:FKP851977 FUL851974:FUL851977 GEH851974:GEH851977 GOD851974:GOD851977 GXZ851974:GXZ851977 HHV851974:HHV851977 HRR851974:HRR851977 IBN851974:IBN851977 ILJ851974:ILJ851977 IVF851974:IVF851977 JFB851974:JFB851977 JOX851974:JOX851977 JYT851974:JYT851977 KIP851974:KIP851977 KSL851974:KSL851977 LCH851974:LCH851977 LMD851974:LMD851977 LVZ851974:LVZ851977 MFV851974:MFV851977 MPR851974:MPR851977 MZN851974:MZN851977 NJJ851974:NJJ851977 NTF851974:NTF851977 ODB851974:ODB851977 OMX851974:OMX851977 OWT851974:OWT851977 PGP851974:PGP851977 PQL851974:PQL851977 QAH851974:QAH851977 QKD851974:QKD851977 QTZ851974:QTZ851977 RDV851974:RDV851977 RNR851974:RNR851977 RXN851974:RXN851977 SHJ851974:SHJ851977 SRF851974:SRF851977 TBB851974:TBB851977 TKX851974:TKX851977 TUT851974:TUT851977 UEP851974:UEP851977 UOL851974:UOL851977 UYH851974:UYH851977 VID851974:VID851977 VRZ851974:VRZ851977 WBV851974:WBV851977 WLR851974:WLR851977 WVN851974:WVN851977 F917510:F917513 JB917510:JB917513 SX917510:SX917513 ACT917510:ACT917513 AMP917510:AMP917513 AWL917510:AWL917513 BGH917510:BGH917513 BQD917510:BQD917513 BZZ917510:BZZ917513 CJV917510:CJV917513 CTR917510:CTR917513 DDN917510:DDN917513 DNJ917510:DNJ917513 DXF917510:DXF917513 EHB917510:EHB917513 EQX917510:EQX917513 FAT917510:FAT917513 FKP917510:FKP917513 FUL917510:FUL917513 GEH917510:GEH917513 GOD917510:GOD917513 GXZ917510:GXZ917513 HHV917510:HHV917513 HRR917510:HRR917513 IBN917510:IBN917513 ILJ917510:ILJ917513 IVF917510:IVF917513 JFB917510:JFB917513 JOX917510:JOX917513 JYT917510:JYT917513 KIP917510:KIP917513 KSL917510:KSL917513 LCH917510:LCH917513 LMD917510:LMD917513 LVZ917510:LVZ917513 MFV917510:MFV917513 MPR917510:MPR917513 MZN917510:MZN917513 NJJ917510:NJJ917513 NTF917510:NTF917513 ODB917510:ODB917513 OMX917510:OMX917513 OWT917510:OWT917513 PGP917510:PGP917513 PQL917510:PQL917513 QAH917510:QAH917513 QKD917510:QKD917513 QTZ917510:QTZ917513 RDV917510:RDV917513 RNR917510:RNR917513 RXN917510:RXN917513 SHJ917510:SHJ917513 SRF917510:SRF917513 TBB917510:TBB917513 TKX917510:TKX917513 TUT917510:TUT917513 UEP917510:UEP917513 UOL917510:UOL917513 UYH917510:UYH917513 VID917510:VID917513 VRZ917510:VRZ917513 WBV917510:WBV917513 WLR917510:WLR917513 WVN917510:WVN917513 F983046:F983049 JB983046:JB983049 SX983046:SX983049 ACT983046:ACT983049 AMP983046:AMP983049 AWL983046:AWL983049 BGH983046:BGH983049 BQD983046:BQD983049 BZZ983046:BZZ983049 CJV983046:CJV983049 CTR983046:CTR983049 DDN983046:DDN983049 DNJ983046:DNJ983049 DXF983046:DXF983049 EHB983046:EHB983049 EQX983046:EQX983049 FAT983046:FAT983049 FKP983046:FKP983049 FUL983046:FUL983049 GEH983046:GEH983049 GOD983046:GOD983049 GXZ983046:GXZ983049 HHV983046:HHV983049 HRR983046:HRR983049 IBN983046:IBN983049 ILJ983046:ILJ983049 IVF983046:IVF983049 JFB983046:JFB983049 JOX983046:JOX983049 JYT983046:JYT983049 KIP983046:KIP983049 KSL983046:KSL983049 LCH983046:LCH983049 LMD983046:LMD983049 LVZ983046:LVZ983049 MFV983046:MFV983049 MPR983046:MPR983049 MZN983046:MZN983049 NJJ983046:NJJ983049 NTF983046:NTF983049 ODB983046:ODB983049 OMX983046:OMX983049 OWT983046:OWT983049 PGP983046:PGP983049 PQL983046:PQL983049 QAH983046:QAH983049 QKD983046:QKD983049 QTZ983046:QTZ983049 RDV983046:RDV983049 RNR983046:RNR983049 RXN983046:RXN983049 SHJ983046:SHJ983049 SRF983046:SRF983049 TBB983046:TBB983049 TKX983046:TKX983049 TUT983046:TUT983049 UEP983046:UEP983049 UOL983046:UOL983049 UYH983046:UYH983049 VID983046:VID983049 VRZ983046:VRZ983049 WBV983046:WBV983049 WLR983046:WLR983049 WVN983046:WVN983049 F11:F19 JB11:JB19 SX11:SX19 ACT11:ACT19 AMP11:AMP19 AWL11:AWL19 BGH11:BGH19 BQD11:BQD19 BZZ11:BZZ19 CJV11:CJV19 CTR11:CTR19 DDN11:DDN19 DNJ11:DNJ19 DXF11:DXF19 EHB11:EHB19 EQX11:EQX19 FAT11:FAT19 FKP11:FKP19 FUL11:FUL19 GEH11:GEH19 GOD11:GOD19 GXZ11:GXZ19 HHV11:HHV19 HRR11:HRR19 IBN11:IBN19 ILJ11:ILJ19 IVF11:IVF19 JFB11:JFB19 JOX11:JOX19 JYT11:JYT19 KIP11:KIP19 KSL11:KSL19 LCH11:LCH19 LMD11:LMD19 LVZ11:LVZ19 MFV11:MFV19 MPR11:MPR19 MZN11:MZN19 NJJ11:NJJ19 NTF11:NTF19 ODB11:ODB19 OMX11:OMX19 OWT11:OWT19 PGP11:PGP19 PQL11:PQL19 QAH11:QAH19 QKD11:QKD19 QTZ11:QTZ19 RDV11:RDV19 RNR11:RNR19 RXN11:RXN19 SHJ11:SHJ19 SRF11:SRF19 TBB11:TBB19 TKX11:TKX19 TUT11:TUT19 UEP11:UEP19 UOL11:UOL19 UYH11:UYH19 VID11:VID19 VRZ11:VRZ19 WBV11:WBV19 WLR11:WLR19 WVN11:WVN19 F65547:F65555 JB65547:JB65555 SX65547:SX65555 ACT65547:ACT65555 AMP65547:AMP65555 AWL65547:AWL65555 BGH65547:BGH65555 BQD65547:BQD65555 BZZ65547:BZZ65555 CJV65547:CJV65555 CTR65547:CTR65555 DDN65547:DDN65555 DNJ65547:DNJ65555 DXF65547:DXF65555 EHB65547:EHB65555 EQX65547:EQX65555 FAT65547:FAT65555 FKP65547:FKP65555 FUL65547:FUL65555 GEH65547:GEH65555 GOD65547:GOD65555 GXZ65547:GXZ65555 HHV65547:HHV65555 HRR65547:HRR65555 IBN65547:IBN65555 ILJ65547:ILJ65555 IVF65547:IVF65555 JFB65547:JFB65555 JOX65547:JOX65555 JYT65547:JYT65555 KIP65547:KIP65555 KSL65547:KSL65555 LCH65547:LCH65555 LMD65547:LMD65555 LVZ65547:LVZ65555 MFV65547:MFV65555 MPR65547:MPR65555 MZN65547:MZN65555 NJJ65547:NJJ65555 NTF65547:NTF65555 ODB65547:ODB65555 OMX65547:OMX65555 OWT65547:OWT65555 PGP65547:PGP65555 PQL65547:PQL65555 QAH65547:QAH65555 QKD65547:QKD65555 QTZ65547:QTZ65555 RDV65547:RDV65555 RNR65547:RNR65555 RXN65547:RXN65555 SHJ65547:SHJ65555 SRF65547:SRF65555 TBB65547:TBB65555 TKX65547:TKX65555 TUT65547:TUT65555 UEP65547:UEP65555 UOL65547:UOL65555 UYH65547:UYH65555 VID65547:VID65555 VRZ65547:VRZ65555 WBV65547:WBV65555 WLR65547:WLR65555 WVN65547:WVN65555 F131083:F131091 JB131083:JB131091 SX131083:SX131091 ACT131083:ACT131091 AMP131083:AMP131091 AWL131083:AWL131091 BGH131083:BGH131091 BQD131083:BQD131091 BZZ131083:BZZ131091 CJV131083:CJV131091 CTR131083:CTR131091 DDN131083:DDN131091 DNJ131083:DNJ131091 DXF131083:DXF131091 EHB131083:EHB131091 EQX131083:EQX131091 FAT131083:FAT131091 FKP131083:FKP131091 FUL131083:FUL131091 GEH131083:GEH131091 GOD131083:GOD131091 GXZ131083:GXZ131091 HHV131083:HHV131091 HRR131083:HRR131091 IBN131083:IBN131091 ILJ131083:ILJ131091 IVF131083:IVF131091 JFB131083:JFB131091 JOX131083:JOX131091 JYT131083:JYT131091 KIP131083:KIP131091 KSL131083:KSL131091 LCH131083:LCH131091 LMD131083:LMD131091 LVZ131083:LVZ131091 MFV131083:MFV131091 MPR131083:MPR131091 MZN131083:MZN131091 NJJ131083:NJJ131091 NTF131083:NTF131091 ODB131083:ODB131091 OMX131083:OMX131091 OWT131083:OWT131091 PGP131083:PGP131091 PQL131083:PQL131091 QAH131083:QAH131091 QKD131083:QKD131091 QTZ131083:QTZ131091 RDV131083:RDV131091 RNR131083:RNR131091 RXN131083:RXN131091 SHJ131083:SHJ131091 SRF131083:SRF131091 TBB131083:TBB131091 TKX131083:TKX131091 TUT131083:TUT131091 UEP131083:UEP131091 UOL131083:UOL131091 UYH131083:UYH131091 VID131083:VID131091 VRZ131083:VRZ131091 WBV131083:WBV131091 WLR131083:WLR131091 WVN131083:WVN131091 F196619:F196627 JB196619:JB196627 SX196619:SX196627 ACT196619:ACT196627 AMP196619:AMP196627 AWL196619:AWL196627 BGH196619:BGH196627 BQD196619:BQD196627 BZZ196619:BZZ196627 CJV196619:CJV196627 CTR196619:CTR196627 DDN196619:DDN196627 DNJ196619:DNJ196627 DXF196619:DXF196627 EHB196619:EHB196627 EQX196619:EQX196627 FAT196619:FAT196627 FKP196619:FKP196627 FUL196619:FUL196627 GEH196619:GEH196627 GOD196619:GOD196627 GXZ196619:GXZ196627 HHV196619:HHV196627 HRR196619:HRR196627 IBN196619:IBN196627 ILJ196619:ILJ196627 IVF196619:IVF196627 JFB196619:JFB196627 JOX196619:JOX196627 JYT196619:JYT196627 KIP196619:KIP196627 KSL196619:KSL196627 LCH196619:LCH196627 LMD196619:LMD196627 LVZ196619:LVZ196627 MFV196619:MFV196627 MPR196619:MPR196627 MZN196619:MZN196627 NJJ196619:NJJ196627 NTF196619:NTF196627 ODB196619:ODB196627 OMX196619:OMX196627 OWT196619:OWT196627 PGP196619:PGP196627 PQL196619:PQL196627 QAH196619:QAH196627 QKD196619:QKD196627 QTZ196619:QTZ196627 RDV196619:RDV196627 RNR196619:RNR196627 RXN196619:RXN196627 SHJ196619:SHJ196627 SRF196619:SRF196627 TBB196619:TBB196627 TKX196619:TKX196627 TUT196619:TUT196627 UEP196619:UEP196627 UOL196619:UOL196627 UYH196619:UYH196627 VID196619:VID196627 VRZ196619:VRZ196627 WBV196619:WBV196627 WLR196619:WLR196627 WVN196619:WVN196627 F262155:F262163 JB262155:JB262163 SX262155:SX262163 ACT262155:ACT262163 AMP262155:AMP262163 AWL262155:AWL262163 BGH262155:BGH262163 BQD262155:BQD262163 BZZ262155:BZZ262163 CJV262155:CJV262163 CTR262155:CTR262163 DDN262155:DDN262163 DNJ262155:DNJ262163 DXF262155:DXF262163 EHB262155:EHB262163 EQX262155:EQX262163 FAT262155:FAT262163 FKP262155:FKP262163 FUL262155:FUL262163 GEH262155:GEH262163 GOD262155:GOD262163 GXZ262155:GXZ262163 HHV262155:HHV262163 HRR262155:HRR262163 IBN262155:IBN262163 ILJ262155:ILJ262163 IVF262155:IVF262163 JFB262155:JFB262163 JOX262155:JOX262163 JYT262155:JYT262163 KIP262155:KIP262163 KSL262155:KSL262163 LCH262155:LCH262163 LMD262155:LMD262163 LVZ262155:LVZ262163 MFV262155:MFV262163 MPR262155:MPR262163 MZN262155:MZN262163 NJJ262155:NJJ262163 NTF262155:NTF262163 ODB262155:ODB262163 OMX262155:OMX262163 OWT262155:OWT262163 PGP262155:PGP262163 PQL262155:PQL262163 QAH262155:QAH262163 QKD262155:QKD262163 QTZ262155:QTZ262163 RDV262155:RDV262163 RNR262155:RNR262163 RXN262155:RXN262163 SHJ262155:SHJ262163 SRF262155:SRF262163 TBB262155:TBB262163 TKX262155:TKX262163 TUT262155:TUT262163 UEP262155:UEP262163 UOL262155:UOL262163 UYH262155:UYH262163 VID262155:VID262163 VRZ262155:VRZ262163 WBV262155:WBV262163 WLR262155:WLR262163 WVN262155:WVN262163 F327691:F327699 JB327691:JB327699 SX327691:SX327699 ACT327691:ACT327699 AMP327691:AMP327699 AWL327691:AWL327699 BGH327691:BGH327699 BQD327691:BQD327699 BZZ327691:BZZ327699 CJV327691:CJV327699 CTR327691:CTR327699 DDN327691:DDN327699 DNJ327691:DNJ327699 DXF327691:DXF327699 EHB327691:EHB327699 EQX327691:EQX327699 FAT327691:FAT327699 FKP327691:FKP327699 FUL327691:FUL327699 GEH327691:GEH327699 GOD327691:GOD327699 GXZ327691:GXZ327699 HHV327691:HHV327699 HRR327691:HRR327699 IBN327691:IBN327699 ILJ327691:ILJ327699 IVF327691:IVF327699 JFB327691:JFB327699 JOX327691:JOX327699 JYT327691:JYT327699 KIP327691:KIP327699 KSL327691:KSL327699 LCH327691:LCH327699 LMD327691:LMD327699 LVZ327691:LVZ327699 MFV327691:MFV327699 MPR327691:MPR327699 MZN327691:MZN327699 NJJ327691:NJJ327699 NTF327691:NTF327699 ODB327691:ODB327699 OMX327691:OMX327699 OWT327691:OWT327699 PGP327691:PGP327699 PQL327691:PQL327699 QAH327691:QAH327699 QKD327691:QKD327699 QTZ327691:QTZ327699 RDV327691:RDV327699 RNR327691:RNR327699 RXN327691:RXN327699 SHJ327691:SHJ327699 SRF327691:SRF327699 TBB327691:TBB327699 TKX327691:TKX327699 TUT327691:TUT327699 UEP327691:UEP327699 UOL327691:UOL327699 UYH327691:UYH327699 VID327691:VID327699 VRZ327691:VRZ327699 WBV327691:WBV327699 WLR327691:WLR327699 WVN327691:WVN327699 F393227:F393235 JB393227:JB393235 SX393227:SX393235 ACT393227:ACT393235 AMP393227:AMP393235 AWL393227:AWL393235 BGH393227:BGH393235 BQD393227:BQD393235 BZZ393227:BZZ393235 CJV393227:CJV393235 CTR393227:CTR393235 DDN393227:DDN393235 DNJ393227:DNJ393235 DXF393227:DXF393235 EHB393227:EHB393235 EQX393227:EQX393235 FAT393227:FAT393235 FKP393227:FKP393235 FUL393227:FUL393235 GEH393227:GEH393235 GOD393227:GOD393235 GXZ393227:GXZ393235 HHV393227:HHV393235 HRR393227:HRR393235 IBN393227:IBN393235 ILJ393227:ILJ393235 IVF393227:IVF393235 JFB393227:JFB393235 JOX393227:JOX393235 JYT393227:JYT393235 KIP393227:KIP393235 KSL393227:KSL393235 LCH393227:LCH393235 LMD393227:LMD393235 LVZ393227:LVZ393235 MFV393227:MFV393235 MPR393227:MPR393235 MZN393227:MZN393235 NJJ393227:NJJ393235 NTF393227:NTF393235 ODB393227:ODB393235 OMX393227:OMX393235 OWT393227:OWT393235 PGP393227:PGP393235 PQL393227:PQL393235 QAH393227:QAH393235 QKD393227:QKD393235 QTZ393227:QTZ393235 RDV393227:RDV393235 RNR393227:RNR393235 RXN393227:RXN393235 SHJ393227:SHJ393235 SRF393227:SRF393235 TBB393227:TBB393235 TKX393227:TKX393235 TUT393227:TUT393235 UEP393227:UEP393235 UOL393227:UOL393235 UYH393227:UYH393235 VID393227:VID393235 VRZ393227:VRZ393235 WBV393227:WBV393235 WLR393227:WLR393235 WVN393227:WVN393235 F458763:F458771 JB458763:JB458771 SX458763:SX458771 ACT458763:ACT458771 AMP458763:AMP458771 AWL458763:AWL458771 BGH458763:BGH458771 BQD458763:BQD458771 BZZ458763:BZZ458771 CJV458763:CJV458771 CTR458763:CTR458771 DDN458763:DDN458771 DNJ458763:DNJ458771 DXF458763:DXF458771 EHB458763:EHB458771 EQX458763:EQX458771 FAT458763:FAT458771 FKP458763:FKP458771 FUL458763:FUL458771 GEH458763:GEH458771 GOD458763:GOD458771 GXZ458763:GXZ458771 HHV458763:HHV458771 HRR458763:HRR458771 IBN458763:IBN458771 ILJ458763:ILJ458771 IVF458763:IVF458771 JFB458763:JFB458771 JOX458763:JOX458771 JYT458763:JYT458771 KIP458763:KIP458771 KSL458763:KSL458771 LCH458763:LCH458771 LMD458763:LMD458771 LVZ458763:LVZ458771 MFV458763:MFV458771 MPR458763:MPR458771 MZN458763:MZN458771 NJJ458763:NJJ458771 NTF458763:NTF458771 ODB458763:ODB458771 OMX458763:OMX458771 OWT458763:OWT458771 PGP458763:PGP458771 PQL458763:PQL458771 QAH458763:QAH458771 QKD458763:QKD458771 QTZ458763:QTZ458771 RDV458763:RDV458771 RNR458763:RNR458771 RXN458763:RXN458771 SHJ458763:SHJ458771 SRF458763:SRF458771 TBB458763:TBB458771 TKX458763:TKX458771 TUT458763:TUT458771 UEP458763:UEP458771 UOL458763:UOL458771 UYH458763:UYH458771 VID458763:VID458771 VRZ458763:VRZ458771 WBV458763:WBV458771 WLR458763:WLR458771 WVN458763:WVN458771 F524299:F524307 JB524299:JB524307 SX524299:SX524307 ACT524299:ACT524307 AMP524299:AMP524307 AWL524299:AWL524307 BGH524299:BGH524307 BQD524299:BQD524307 BZZ524299:BZZ524307 CJV524299:CJV524307 CTR524299:CTR524307 DDN524299:DDN524307 DNJ524299:DNJ524307 DXF524299:DXF524307 EHB524299:EHB524307 EQX524299:EQX524307 FAT524299:FAT524307 FKP524299:FKP524307 FUL524299:FUL524307 GEH524299:GEH524307 GOD524299:GOD524307 GXZ524299:GXZ524307 HHV524299:HHV524307 HRR524299:HRR524307 IBN524299:IBN524307 ILJ524299:ILJ524307 IVF524299:IVF524307 JFB524299:JFB524307 JOX524299:JOX524307 JYT524299:JYT524307 KIP524299:KIP524307 KSL524299:KSL524307 LCH524299:LCH524307 LMD524299:LMD524307 LVZ524299:LVZ524307 MFV524299:MFV524307 MPR524299:MPR524307 MZN524299:MZN524307 NJJ524299:NJJ524307 NTF524299:NTF524307 ODB524299:ODB524307 OMX524299:OMX524307 OWT524299:OWT524307 PGP524299:PGP524307 PQL524299:PQL524307 QAH524299:QAH524307 QKD524299:QKD524307 QTZ524299:QTZ524307 RDV524299:RDV524307 RNR524299:RNR524307 RXN524299:RXN524307 SHJ524299:SHJ524307 SRF524299:SRF524307 TBB524299:TBB524307 TKX524299:TKX524307 TUT524299:TUT524307 UEP524299:UEP524307 UOL524299:UOL524307 UYH524299:UYH524307 VID524299:VID524307 VRZ524299:VRZ524307 WBV524299:WBV524307 WLR524299:WLR524307 WVN524299:WVN524307 F589835:F589843 JB589835:JB589843 SX589835:SX589843 ACT589835:ACT589843 AMP589835:AMP589843 AWL589835:AWL589843 BGH589835:BGH589843 BQD589835:BQD589843 BZZ589835:BZZ589843 CJV589835:CJV589843 CTR589835:CTR589843 DDN589835:DDN589843 DNJ589835:DNJ589843 DXF589835:DXF589843 EHB589835:EHB589843 EQX589835:EQX589843 FAT589835:FAT589843 FKP589835:FKP589843 FUL589835:FUL589843 GEH589835:GEH589843 GOD589835:GOD589843 GXZ589835:GXZ589843 HHV589835:HHV589843 HRR589835:HRR589843 IBN589835:IBN589843 ILJ589835:ILJ589843 IVF589835:IVF589843 JFB589835:JFB589843 JOX589835:JOX589843 JYT589835:JYT589843 KIP589835:KIP589843 KSL589835:KSL589843 LCH589835:LCH589843 LMD589835:LMD589843 LVZ589835:LVZ589843 MFV589835:MFV589843 MPR589835:MPR589843 MZN589835:MZN589843 NJJ589835:NJJ589843 NTF589835:NTF589843 ODB589835:ODB589843 OMX589835:OMX589843 OWT589835:OWT589843 PGP589835:PGP589843 PQL589835:PQL589843 QAH589835:QAH589843 QKD589835:QKD589843 QTZ589835:QTZ589843 RDV589835:RDV589843 RNR589835:RNR589843 RXN589835:RXN589843 SHJ589835:SHJ589843 SRF589835:SRF589843 TBB589835:TBB589843 TKX589835:TKX589843 TUT589835:TUT589843 UEP589835:UEP589843 UOL589835:UOL589843 UYH589835:UYH589843 VID589835:VID589843 VRZ589835:VRZ589843 WBV589835:WBV589843 WLR589835:WLR589843 WVN589835:WVN589843 F655371:F655379 JB655371:JB655379 SX655371:SX655379 ACT655371:ACT655379 AMP655371:AMP655379 AWL655371:AWL655379 BGH655371:BGH655379 BQD655371:BQD655379 BZZ655371:BZZ655379 CJV655371:CJV655379 CTR655371:CTR655379 DDN655371:DDN655379 DNJ655371:DNJ655379 DXF655371:DXF655379 EHB655371:EHB655379 EQX655371:EQX655379 FAT655371:FAT655379 FKP655371:FKP655379 FUL655371:FUL655379 GEH655371:GEH655379 GOD655371:GOD655379 GXZ655371:GXZ655379 HHV655371:HHV655379 HRR655371:HRR655379 IBN655371:IBN655379 ILJ655371:ILJ655379 IVF655371:IVF655379 JFB655371:JFB655379 JOX655371:JOX655379 JYT655371:JYT655379 KIP655371:KIP655379 KSL655371:KSL655379 LCH655371:LCH655379 LMD655371:LMD655379 LVZ655371:LVZ655379 MFV655371:MFV655379 MPR655371:MPR655379 MZN655371:MZN655379 NJJ655371:NJJ655379 NTF655371:NTF655379 ODB655371:ODB655379 OMX655371:OMX655379 OWT655371:OWT655379 PGP655371:PGP655379 PQL655371:PQL655379 QAH655371:QAH655379 QKD655371:QKD655379 QTZ655371:QTZ655379 RDV655371:RDV655379 RNR655371:RNR655379 RXN655371:RXN655379 SHJ655371:SHJ655379 SRF655371:SRF655379 TBB655371:TBB655379 TKX655371:TKX655379 TUT655371:TUT655379 UEP655371:UEP655379 UOL655371:UOL655379 UYH655371:UYH655379 VID655371:VID655379 VRZ655371:VRZ655379 WBV655371:WBV655379 WLR655371:WLR655379 WVN655371:WVN655379 F720907:F720915 JB720907:JB720915 SX720907:SX720915 ACT720907:ACT720915 AMP720907:AMP720915 AWL720907:AWL720915 BGH720907:BGH720915 BQD720907:BQD720915 BZZ720907:BZZ720915 CJV720907:CJV720915 CTR720907:CTR720915 DDN720907:DDN720915 DNJ720907:DNJ720915 DXF720907:DXF720915 EHB720907:EHB720915 EQX720907:EQX720915 FAT720907:FAT720915 FKP720907:FKP720915 FUL720907:FUL720915 GEH720907:GEH720915 GOD720907:GOD720915 GXZ720907:GXZ720915 HHV720907:HHV720915 HRR720907:HRR720915 IBN720907:IBN720915 ILJ720907:ILJ720915 IVF720907:IVF720915 JFB720907:JFB720915 JOX720907:JOX720915 JYT720907:JYT720915 KIP720907:KIP720915 KSL720907:KSL720915 LCH720907:LCH720915 LMD720907:LMD720915 LVZ720907:LVZ720915 MFV720907:MFV720915 MPR720907:MPR720915 MZN720907:MZN720915 NJJ720907:NJJ720915 NTF720907:NTF720915 ODB720907:ODB720915 OMX720907:OMX720915 OWT720907:OWT720915 PGP720907:PGP720915 PQL720907:PQL720915 QAH720907:QAH720915 QKD720907:QKD720915 QTZ720907:QTZ720915 RDV720907:RDV720915 RNR720907:RNR720915 RXN720907:RXN720915 SHJ720907:SHJ720915 SRF720907:SRF720915 TBB720907:TBB720915 TKX720907:TKX720915 TUT720907:TUT720915 UEP720907:UEP720915 UOL720907:UOL720915 UYH720907:UYH720915 VID720907:VID720915 VRZ720907:VRZ720915 WBV720907:WBV720915 WLR720907:WLR720915 WVN720907:WVN720915 F786443:F786451 JB786443:JB786451 SX786443:SX786451 ACT786443:ACT786451 AMP786443:AMP786451 AWL786443:AWL786451 BGH786443:BGH786451 BQD786443:BQD786451 BZZ786443:BZZ786451 CJV786443:CJV786451 CTR786443:CTR786451 DDN786443:DDN786451 DNJ786443:DNJ786451 DXF786443:DXF786451 EHB786443:EHB786451 EQX786443:EQX786451 FAT786443:FAT786451 FKP786443:FKP786451 FUL786443:FUL786451 GEH786443:GEH786451 GOD786443:GOD786451 GXZ786443:GXZ786451 HHV786443:HHV786451 HRR786443:HRR786451 IBN786443:IBN786451 ILJ786443:ILJ786451 IVF786443:IVF786451 JFB786443:JFB786451 JOX786443:JOX786451 JYT786443:JYT786451 KIP786443:KIP786451 KSL786443:KSL786451 LCH786443:LCH786451 LMD786443:LMD786451 LVZ786443:LVZ786451 MFV786443:MFV786451 MPR786443:MPR786451 MZN786443:MZN786451 NJJ786443:NJJ786451 NTF786443:NTF786451 ODB786443:ODB786451 OMX786443:OMX786451 OWT786443:OWT786451 PGP786443:PGP786451 PQL786443:PQL786451 QAH786443:QAH786451 QKD786443:QKD786451 QTZ786443:QTZ786451 RDV786443:RDV786451 RNR786443:RNR786451 RXN786443:RXN786451 SHJ786443:SHJ786451 SRF786443:SRF786451 TBB786443:TBB786451 TKX786443:TKX786451 TUT786443:TUT786451 UEP786443:UEP786451 UOL786443:UOL786451 UYH786443:UYH786451 VID786443:VID786451 VRZ786443:VRZ786451 WBV786443:WBV786451 WLR786443:WLR786451 WVN786443:WVN786451 F851979:F851987 JB851979:JB851987 SX851979:SX851987 ACT851979:ACT851987 AMP851979:AMP851987 AWL851979:AWL851987 BGH851979:BGH851987 BQD851979:BQD851987 BZZ851979:BZZ851987 CJV851979:CJV851987 CTR851979:CTR851987 DDN851979:DDN851987 DNJ851979:DNJ851987 DXF851979:DXF851987 EHB851979:EHB851987 EQX851979:EQX851987 FAT851979:FAT851987 FKP851979:FKP851987 FUL851979:FUL851987 GEH851979:GEH851987 GOD851979:GOD851987 GXZ851979:GXZ851987 HHV851979:HHV851987 HRR851979:HRR851987 IBN851979:IBN851987 ILJ851979:ILJ851987 IVF851979:IVF851987 JFB851979:JFB851987 JOX851979:JOX851987 JYT851979:JYT851987 KIP851979:KIP851987 KSL851979:KSL851987 LCH851979:LCH851987 LMD851979:LMD851987 LVZ851979:LVZ851987 MFV851979:MFV851987 MPR851979:MPR851987 MZN851979:MZN851987 NJJ851979:NJJ851987 NTF851979:NTF851987 ODB851979:ODB851987 OMX851979:OMX851987 OWT851979:OWT851987 PGP851979:PGP851987 PQL851979:PQL851987 QAH851979:QAH851987 QKD851979:QKD851987 QTZ851979:QTZ851987 RDV851979:RDV851987 RNR851979:RNR851987 RXN851979:RXN851987 SHJ851979:SHJ851987 SRF851979:SRF851987 TBB851979:TBB851987 TKX851979:TKX851987 TUT851979:TUT851987 UEP851979:UEP851987 UOL851979:UOL851987 UYH851979:UYH851987 VID851979:VID851987 VRZ851979:VRZ851987 WBV851979:WBV851987 WLR851979:WLR851987 WVN851979:WVN851987 F917515:F917523 JB917515:JB917523 SX917515:SX917523 ACT917515:ACT917523 AMP917515:AMP917523 AWL917515:AWL917523 BGH917515:BGH917523 BQD917515:BQD917523 BZZ917515:BZZ917523 CJV917515:CJV917523 CTR917515:CTR917523 DDN917515:DDN917523 DNJ917515:DNJ917523 DXF917515:DXF917523 EHB917515:EHB917523 EQX917515:EQX917523 FAT917515:FAT917523 FKP917515:FKP917523 FUL917515:FUL917523 GEH917515:GEH917523 GOD917515:GOD917523 GXZ917515:GXZ917523 HHV917515:HHV917523 HRR917515:HRR917523 IBN917515:IBN917523 ILJ917515:ILJ917523 IVF917515:IVF917523 JFB917515:JFB917523 JOX917515:JOX917523 JYT917515:JYT917523 KIP917515:KIP917523 KSL917515:KSL917523 LCH917515:LCH917523 LMD917515:LMD917523 LVZ917515:LVZ917523 MFV917515:MFV917523 MPR917515:MPR917523 MZN917515:MZN917523 NJJ917515:NJJ917523 NTF917515:NTF917523 ODB917515:ODB917523 OMX917515:OMX917523 OWT917515:OWT917523 PGP917515:PGP917523 PQL917515:PQL917523 QAH917515:QAH917523 QKD917515:QKD917523 QTZ917515:QTZ917523 RDV917515:RDV917523 RNR917515:RNR917523 RXN917515:RXN917523 SHJ917515:SHJ917523 SRF917515:SRF917523 TBB917515:TBB917523 TKX917515:TKX917523 TUT917515:TUT917523 UEP917515:UEP917523 UOL917515:UOL917523 UYH917515:UYH917523 VID917515:VID917523 VRZ917515:VRZ917523 WBV917515:WBV917523 WLR917515:WLR917523 WVN917515:WVN917523 F983051:F983059 JB983051:JB983059 SX983051:SX983059 ACT983051:ACT983059 AMP983051:AMP983059 AWL983051:AWL983059 BGH983051:BGH983059 BQD983051:BQD983059 BZZ983051:BZZ983059 CJV983051:CJV983059 CTR983051:CTR983059 DDN983051:DDN983059 DNJ983051:DNJ983059 DXF983051:DXF983059 EHB983051:EHB983059 EQX983051:EQX983059 FAT983051:FAT983059 FKP983051:FKP983059 FUL983051:FUL983059 GEH983051:GEH983059 GOD983051:GOD983059 GXZ983051:GXZ983059 HHV983051:HHV983059 HRR983051:HRR983059 IBN983051:IBN983059 ILJ983051:ILJ983059 IVF983051:IVF983059 JFB983051:JFB983059 JOX983051:JOX983059 JYT983051:JYT983059 KIP983051:KIP983059 KSL983051:KSL983059 LCH983051:LCH983059 LMD983051:LMD983059 LVZ983051:LVZ983059 MFV983051:MFV983059 MPR983051:MPR983059 MZN983051:MZN983059 NJJ983051:NJJ983059 NTF983051:NTF983059 ODB983051:ODB983059 OMX983051:OMX983059 OWT983051:OWT983059 PGP983051:PGP983059 PQL983051:PQL983059 QAH983051:QAH983059 QKD983051:QKD983059 QTZ983051:QTZ983059 RDV983051:RDV983059 RNR983051:RNR983059 RXN983051:RXN983059 SHJ983051:SHJ983059 SRF983051:SRF983059 TBB983051:TBB983059 TKX983051:TKX983059 TUT983051:TUT983059 UEP983051:UEP983059 UOL983051:UOL983059 UYH983051:UYH983059 VID983051:VID983059 VRZ983051:VRZ983059 WBV983051:WBV983059 WLR983051:WLR983059 WVN983051:WVN983059 H6:H9 JD6:JD9 SZ6:SZ9 ACV6:ACV9 AMR6:AMR9 AWN6:AWN9 BGJ6:BGJ9 BQF6:BQF9 CAB6:CAB9 CJX6:CJX9 CTT6:CTT9 DDP6:DDP9 DNL6:DNL9 DXH6:DXH9 EHD6:EHD9 EQZ6:EQZ9 FAV6:FAV9 FKR6:FKR9 FUN6:FUN9 GEJ6:GEJ9 GOF6:GOF9 GYB6:GYB9 HHX6:HHX9 HRT6:HRT9 IBP6:IBP9 ILL6:ILL9 IVH6:IVH9 JFD6:JFD9 JOZ6:JOZ9 JYV6:JYV9 KIR6:KIR9 KSN6:KSN9 LCJ6:LCJ9 LMF6:LMF9 LWB6:LWB9 MFX6:MFX9 MPT6:MPT9 MZP6:MZP9 NJL6:NJL9 NTH6:NTH9 ODD6:ODD9 OMZ6:OMZ9 OWV6:OWV9 PGR6:PGR9 PQN6:PQN9 QAJ6:QAJ9 QKF6:QKF9 QUB6:QUB9 RDX6:RDX9 RNT6:RNT9 RXP6:RXP9 SHL6:SHL9 SRH6:SRH9 TBD6:TBD9 TKZ6:TKZ9 TUV6:TUV9 UER6:UER9 UON6:UON9 UYJ6:UYJ9 VIF6:VIF9 VSB6:VSB9 WBX6:WBX9 WLT6:WLT9 WVP6:WVP9 H65542:H65545 JD65542:JD65545 SZ65542:SZ65545 ACV65542:ACV65545 AMR65542:AMR65545 AWN65542:AWN65545 BGJ65542:BGJ65545 BQF65542:BQF65545 CAB65542:CAB65545 CJX65542:CJX65545 CTT65542:CTT65545 DDP65542:DDP65545 DNL65542:DNL65545 DXH65542:DXH65545 EHD65542:EHD65545 EQZ65542:EQZ65545 FAV65542:FAV65545 FKR65542:FKR65545 FUN65542:FUN65545 GEJ65542:GEJ65545 GOF65542:GOF65545 GYB65542:GYB65545 HHX65542:HHX65545 HRT65542:HRT65545 IBP65542:IBP65545 ILL65542:ILL65545 IVH65542:IVH65545 JFD65542:JFD65545 JOZ65542:JOZ65545 JYV65542:JYV65545 KIR65542:KIR65545 KSN65542:KSN65545 LCJ65542:LCJ65545 LMF65542:LMF65545 LWB65542:LWB65545 MFX65542:MFX65545 MPT65542:MPT65545 MZP65542:MZP65545 NJL65542:NJL65545 NTH65542:NTH65545 ODD65542:ODD65545 OMZ65542:OMZ65545 OWV65542:OWV65545 PGR65542:PGR65545 PQN65542:PQN65545 QAJ65542:QAJ65545 QKF65542:QKF65545 QUB65542:QUB65545 RDX65542:RDX65545 RNT65542:RNT65545 RXP65542:RXP65545 SHL65542:SHL65545 SRH65542:SRH65545 TBD65542:TBD65545 TKZ65542:TKZ65545 TUV65542:TUV65545 UER65542:UER65545 UON65542:UON65545 UYJ65542:UYJ65545 VIF65542:VIF65545 VSB65542:VSB65545 WBX65542:WBX65545 WLT65542:WLT65545 WVP65542:WVP65545 H131078:H131081 JD131078:JD131081 SZ131078:SZ131081 ACV131078:ACV131081 AMR131078:AMR131081 AWN131078:AWN131081 BGJ131078:BGJ131081 BQF131078:BQF131081 CAB131078:CAB131081 CJX131078:CJX131081 CTT131078:CTT131081 DDP131078:DDP131081 DNL131078:DNL131081 DXH131078:DXH131081 EHD131078:EHD131081 EQZ131078:EQZ131081 FAV131078:FAV131081 FKR131078:FKR131081 FUN131078:FUN131081 GEJ131078:GEJ131081 GOF131078:GOF131081 GYB131078:GYB131081 HHX131078:HHX131081 HRT131078:HRT131081 IBP131078:IBP131081 ILL131078:ILL131081 IVH131078:IVH131081 JFD131078:JFD131081 JOZ131078:JOZ131081 JYV131078:JYV131081 KIR131078:KIR131081 KSN131078:KSN131081 LCJ131078:LCJ131081 LMF131078:LMF131081 LWB131078:LWB131081 MFX131078:MFX131081 MPT131078:MPT131081 MZP131078:MZP131081 NJL131078:NJL131081 NTH131078:NTH131081 ODD131078:ODD131081 OMZ131078:OMZ131081 OWV131078:OWV131081 PGR131078:PGR131081 PQN131078:PQN131081 QAJ131078:QAJ131081 QKF131078:QKF131081 QUB131078:QUB131081 RDX131078:RDX131081 RNT131078:RNT131081 RXP131078:RXP131081 SHL131078:SHL131081 SRH131078:SRH131081 TBD131078:TBD131081 TKZ131078:TKZ131081 TUV131078:TUV131081 UER131078:UER131081 UON131078:UON131081 UYJ131078:UYJ131081 VIF131078:VIF131081 VSB131078:VSB131081 WBX131078:WBX131081 WLT131078:WLT131081 WVP131078:WVP131081 H196614:H196617 JD196614:JD196617 SZ196614:SZ196617 ACV196614:ACV196617 AMR196614:AMR196617 AWN196614:AWN196617 BGJ196614:BGJ196617 BQF196614:BQF196617 CAB196614:CAB196617 CJX196614:CJX196617 CTT196614:CTT196617 DDP196614:DDP196617 DNL196614:DNL196617 DXH196614:DXH196617 EHD196614:EHD196617 EQZ196614:EQZ196617 FAV196614:FAV196617 FKR196614:FKR196617 FUN196614:FUN196617 GEJ196614:GEJ196617 GOF196614:GOF196617 GYB196614:GYB196617 HHX196614:HHX196617 HRT196614:HRT196617 IBP196614:IBP196617 ILL196614:ILL196617 IVH196614:IVH196617 JFD196614:JFD196617 JOZ196614:JOZ196617 JYV196614:JYV196617 KIR196614:KIR196617 KSN196614:KSN196617 LCJ196614:LCJ196617 LMF196614:LMF196617 LWB196614:LWB196617 MFX196614:MFX196617 MPT196614:MPT196617 MZP196614:MZP196617 NJL196614:NJL196617 NTH196614:NTH196617 ODD196614:ODD196617 OMZ196614:OMZ196617 OWV196614:OWV196617 PGR196614:PGR196617 PQN196614:PQN196617 QAJ196614:QAJ196617 QKF196614:QKF196617 QUB196614:QUB196617 RDX196614:RDX196617 RNT196614:RNT196617 RXP196614:RXP196617 SHL196614:SHL196617 SRH196614:SRH196617 TBD196614:TBD196617 TKZ196614:TKZ196617 TUV196614:TUV196617 UER196614:UER196617 UON196614:UON196617 UYJ196614:UYJ196617 VIF196614:VIF196617 VSB196614:VSB196617 WBX196614:WBX196617 WLT196614:WLT196617 WVP196614:WVP196617 H262150:H262153 JD262150:JD262153 SZ262150:SZ262153 ACV262150:ACV262153 AMR262150:AMR262153 AWN262150:AWN262153 BGJ262150:BGJ262153 BQF262150:BQF262153 CAB262150:CAB262153 CJX262150:CJX262153 CTT262150:CTT262153 DDP262150:DDP262153 DNL262150:DNL262153 DXH262150:DXH262153 EHD262150:EHD262153 EQZ262150:EQZ262153 FAV262150:FAV262153 FKR262150:FKR262153 FUN262150:FUN262153 GEJ262150:GEJ262153 GOF262150:GOF262153 GYB262150:GYB262153 HHX262150:HHX262153 HRT262150:HRT262153 IBP262150:IBP262153 ILL262150:ILL262153 IVH262150:IVH262153 JFD262150:JFD262153 JOZ262150:JOZ262153 JYV262150:JYV262153 KIR262150:KIR262153 KSN262150:KSN262153 LCJ262150:LCJ262153 LMF262150:LMF262153 LWB262150:LWB262153 MFX262150:MFX262153 MPT262150:MPT262153 MZP262150:MZP262153 NJL262150:NJL262153 NTH262150:NTH262153 ODD262150:ODD262153 OMZ262150:OMZ262153 OWV262150:OWV262153 PGR262150:PGR262153 PQN262150:PQN262153 QAJ262150:QAJ262153 QKF262150:QKF262153 QUB262150:QUB262153 RDX262150:RDX262153 RNT262150:RNT262153 RXP262150:RXP262153 SHL262150:SHL262153 SRH262150:SRH262153 TBD262150:TBD262153 TKZ262150:TKZ262153 TUV262150:TUV262153 UER262150:UER262153 UON262150:UON262153 UYJ262150:UYJ262153 VIF262150:VIF262153 VSB262150:VSB262153 WBX262150:WBX262153 WLT262150:WLT262153 WVP262150:WVP262153 H327686:H327689 JD327686:JD327689 SZ327686:SZ327689 ACV327686:ACV327689 AMR327686:AMR327689 AWN327686:AWN327689 BGJ327686:BGJ327689 BQF327686:BQF327689 CAB327686:CAB327689 CJX327686:CJX327689 CTT327686:CTT327689 DDP327686:DDP327689 DNL327686:DNL327689 DXH327686:DXH327689 EHD327686:EHD327689 EQZ327686:EQZ327689 FAV327686:FAV327689 FKR327686:FKR327689 FUN327686:FUN327689 GEJ327686:GEJ327689 GOF327686:GOF327689 GYB327686:GYB327689 HHX327686:HHX327689 HRT327686:HRT327689 IBP327686:IBP327689 ILL327686:ILL327689 IVH327686:IVH327689 JFD327686:JFD327689 JOZ327686:JOZ327689 JYV327686:JYV327689 KIR327686:KIR327689 KSN327686:KSN327689 LCJ327686:LCJ327689 LMF327686:LMF327689 LWB327686:LWB327689 MFX327686:MFX327689 MPT327686:MPT327689 MZP327686:MZP327689 NJL327686:NJL327689 NTH327686:NTH327689 ODD327686:ODD327689 OMZ327686:OMZ327689 OWV327686:OWV327689 PGR327686:PGR327689 PQN327686:PQN327689 QAJ327686:QAJ327689 QKF327686:QKF327689 QUB327686:QUB327689 RDX327686:RDX327689 RNT327686:RNT327689 RXP327686:RXP327689 SHL327686:SHL327689 SRH327686:SRH327689 TBD327686:TBD327689 TKZ327686:TKZ327689 TUV327686:TUV327689 UER327686:UER327689 UON327686:UON327689 UYJ327686:UYJ327689 VIF327686:VIF327689 VSB327686:VSB327689 WBX327686:WBX327689 WLT327686:WLT327689 WVP327686:WVP327689 H393222:H393225 JD393222:JD393225 SZ393222:SZ393225 ACV393222:ACV393225 AMR393222:AMR393225 AWN393222:AWN393225 BGJ393222:BGJ393225 BQF393222:BQF393225 CAB393222:CAB393225 CJX393222:CJX393225 CTT393222:CTT393225 DDP393222:DDP393225 DNL393222:DNL393225 DXH393222:DXH393225 EHD393222:EHD393225 EQZ393222:EQZ393225 FAV393222:FAV393225 FKR393222:FKR393225 FUN393222:FUN393225 GEJ393222:GEJ393225 GOF393222:GOF393225 GYB393222:GYB393225 HHX393222:HHX393225 HRT393222:HRT393225 IBP393222:IBP393225 ILL393222:ILL393225 IVH393222:IVH393225 JFD393222:JFD393225 JOZ393222:JOZ393225 JYV393222:JYV393225 KIR393222:KIR393225 KSN393222:KSN393225 LCJ393222:LCJ393225 LMF393222:LMF393225 LWB393222:LWB393225 MFX393222:MFX393225 MPT393222:MPT393225 MZP393222:MZP393225 NJL393222:NJL393225 NTH393222:NTH393225 ODD393222:ODD393225 OMZ393222:OMZ393225 OWV393222:OWV393225 PGR393222:PGR393225 PQN393222:PQN393225 QAJ393222:QAJ393225 QKF393222:QKF393225 QUB393222:QUB393225 RDX393222:RDX393225 RNT393222:RNT393225 RXP393222:RXP393225 SHL393222:SHL393225 SRH393222:SRH393225 TBD393222:TBD393225 TKZ393222:TKZ393225 TUV393222:TUV393225 UER393222:UER393225 UON393222:UON393225 UYJ393222:UYJ393225 VIF393222:VIF393225 VSB393222:VSB393225 WBX393222:WBX393225 WLT393222:WLT393225 WVP393222:WVP393225 H458758:H458761 JD458758:JD458761 SZ458758:SZ458761 ACV458758:ACV458761 AMR458758:AMR458761 AWN458758:AWN458761 BGJ458758:BGJ458761 BQF458758:BQF458761 CAB458758:CAB458761 CJX458758:CJX458761 CTT458758:CTT458761 DDP458758:DDP458761 DNL458758:DNL458761 DXH458758:DXH458761 EHD458758:EHD458761 EQZ458758:EQZ458761 FAV458758:FAV458761 FKR458758:FKR458761 FUN458758:FUN458761 GEJ458758:GEJ458761 GOF458758:GOF458761 GYB458758:GYB458761 HHX458758:HHX458761 HRT458758:HRT458761 IBP458758:IBP458761 ILL458758:ILL458761 IVH458758:IVH458761 JFD458758:JFD458761 JOZ458758:JOZ458761 JYV458758:JYV458761 KIR458758:KIR458761 KSN458758:KSN458761 LCJ458758:LCJ458761 LMF458758:LMF458761 LWB458758:LWB458761 MFX458758:MFX458761 MPT458758:MPT458761 MZP458758:MZP458761 NJL458758:NJL458761 NTH458758:NTH458761 ODD458758:ODD458761 OMZ458758:OMZ458761 OWV458758:OWV458761 PGR458758:PGR458761 PQN458758:PQN458761 QAJ458758:QAJ458761 QKF458758:QKF458761 QUB458758:QUB458761 RDX458758:RDX458761 RNT458758:RNT458761 RXP458758:RXP458761 SHL458758:SHL458761 SRH458758:SRH458761 TBD458758:TBD458761 TKZ458758:TKZ458761 TUV458758:TUV458761 UER458758:UER458761 UON458758:UON458761 UYJ458758:UYJ458761 VIF458758:VIF458761 VSB458758:VSB458761 WBX458758:WBX458761 WLT458758:WLT458761 WVP458758:WVP458761 H524294:H524297 JD524294:JD524297 SZ524294:SZ524297 ACV524294:ACV524297 AMR524294:AMR524297 AWN524294:AWN524297 BGJ524294:BGJ524297 BQF524294:BQF524297 CAB524294:CAB524297 CJX524294:CJX524297 CTT524294:CTT524297 DDP524294:DDP524297 DNL524294:DNL524297 DXH524294:DXH524297 EHD524294:EHD524297 EQZ524294:EQZ524297 FAV524294:FAV524297 FKR524294:FKR524297 FUN524294:FUN524297 GEJ524294:GEJ524297 GOF524294:GOF524297 GYB524294:GYB524297 HHX524294:HHX524297 HRT524294:HRT524297 IBP524294:IBP524297 ILL524294:ILL524297 IVH524294:IVH524297 JFD524294:JFD524297 JOZ524294:JOZ524297 JYV524294:JYV524297 KIR524294:KIR524297 KSN524294:KSN524297 LCJ524294:LCJ524297 LMF524294:LMF524297 LWB524294:LWB524297 MFX524294:MFX524297 MPT524294:MPT524297 MZP524294:MZP524297 NJL524294:NJL524297 NTH524294:NTH524297 ODD524294:ODD524297 OMZ524294:OMZ524297 OWV524294:OWV524297 PGR524294:PGR524297 PQN524294:PQN524297 QAJ524294:QAJ524297 QKF524294:QKF524297 QUB524294:QUB524297 RDX524294:RDX524297 RNT524294:RNT524297 RXP524294:RXP524297 SHL524294:SHL524297 SRH524294:SRH524297 TBD524294:TBD524297 TKZ524294:TKZ524297 TUV524294:TUV524297 UER524294:UER524297 UON524294:UON524297 UYJ524294:UYJ524297 VIF524294:VIF524297 VSB524294:VSB524297 WBX524294:WBX524297 WLT524294:WLT524297 WVP524294:WVP524297 H589830:H589833 JD589830:JD589833 SZ589830:SZ589833 ACV589830:ACV589833 AMR589830:AMR589833 AWN589830:AWN589833 BGJ589830:BGJ589833 BQF589830:BQF589833 CAB589830:CAB589833 CJX589830:CJX589833 CTT589830:CTT589833 DDP589830:DDP589833 DNL589830:DNL589833 DXH589830:DXH589833 EHD589830:EHD589833 EQZ589830:EQZ589833 FAV589830:FAV589833 FKR589830:FKR589833 FUN589830:FUN589833 GEJ589830:GEJ589833 GOF589830:GOF589833 GYB589830:GYB589833 HHX589830:HHX589833 HRT589830:HRT589833 IBP589830:IBP589833 ILL589830:ILL589833 IVH589830:IVH589833 JFD589830:JFD589833 JOZ589830:JOZ589833 JYV589830:JYV589833 KIR589830:KIR589833 KSN589830:KSN589833 LCJ589830:LCJ589833 LMF589830:LMF589833 LWB589830:LWB589833 MFX589830:MFX589833 MPT589830:MPT589833 MZP589830:MZP589833 NJL589830:NJL589833 NTH589830:NTH589833 ODD589830:ODD589833 OMZ589830:OMZ589833 OWV589830:OWV589833 PGR589830:PGR589833 PQN589830:PQN589833 QAJ589830:QAJ589833 QKF589830:QKF589833 QUB589830:QUB589833 RDX589830:RDX589833 RNT589830:RNT589833 RXP589830:RXP589833 SHL589830:SHL589833 SRH589830:SRH589833 TBD589830:TBD589833 TKZ589830:TKZ589833 TUV589830:TUV589833 UER589830:UER589833 UON589830:UON589833 UYJ589830:UYJ589833 VIF589830:VIF589833 VSB589830:VSB589833 WBX589830:WBX589833 WLT589830:WLT589833 WVP589830:WVP589833 H655366:H655369 JD655366:JD655369 SZ655366:SZ655369 ACV655366:ACV655369 AMR655366:AMR655369 AWN655366:AWN655369 BGJ655366:BGJ655369 BQF655366:BQF655369 CAB655366:CAB655369 CJX655366:CJX655369 CTT655366:CTT655369 DDP655366:DDP655369 DNL655366:DNL655369 DXH655366:DXH655369 EHD655366:EHD655369 EQZ655366:EQZ655369 FAV655366:FAV655369 FKR655366:FKR655369 FUN655366:FUN655369 GEJ655366:GEJ655369 GOF655366:GOF655369 GYB655366:GYB655369 HHX655366:HHX655369 HRT655366:HRT655369 IBP655366:IBP655369 ILL655366:ILL655369 IVH655366:IVH655369 JFD655366:JFD655369 JOZ655366:JOZ655369 JYV655366:JYV655369 KIR655366:KIR655369 KSN655366:KSN655369 LCJ655366:LCJ655369 LMF655366:LMF655369 LWB655366:LWB655369 MFX655366:MFX655369 MPT655366:MPT655369 MZP655366:MZP655369 NJL655366:NJL655369 NTH655366:NTH655369 ODD655366:ODD655369 OMZ655366:OMZ655369 OWV655366:OWV655369 PGR655366:PGR655369 PQN655366:PQN655369 QAJ655366:QAJ655369 QKF655366:QKF655369 QUB655366:QUB655369 RDX655366:RDX655369 RNT655366:RNT655369 RXP655366:RXP655369 SHL655366:SHL655369 SRH655366:SRH655369 TBD655366:TBD655369 TKZ655366:TKZ655369 TUV655366:TUV655369 UER655366:UER655369 UON655366:UON655369 UYJ655366:UYJ655369 VIF655366:VIF655369 VSB655366:VSB655369 WBX655366:WBX655369 WLT655366:WLT655369 WVP655366:WVP655369 H720902:H720905 JD720902:JD720905 SZ720902:SZ720905 ACV720902:ACV720905 AMR720902:AMR720905 AWN720902:AWN720905 BGJ720902:BGJ720905 BQF720902:BQF720905 CAB720902:CAB720905 CJX720902:CJX720905 CTT720902:CTT720905 DDP720902:DDP720905 DNL720902:DNL720905 DXH720902:DXH720905 EHD720902:EHD720905 EQZ720902:EQZ720905 FAV720902:FAV720905 FKR720902:FKR720905 FUN720902:FUN720905 GEJ720902:GEJ720905 GOF720902:GOF720905 GYB720902:GYB720905 HHX720902:HHX720905 HRT720902:HRT720905 IBP720902:IBP720905 ILL720902:ILL720905 IVH720902:IVH720905 JFD720902:JFD720905 JOZ720902:JOZ720905 JYV720902:JYV720905 KIR720902:KIR720905 KSN720902:KSN720905 LCJ720902:LCJ720905 LMF720902:LMF720905 LWB720902:LWB720905 MFX720902:MFX720905 MPT720902:MPT720905 MZP720902:MZP720905 NJL720902:NJL720905 NTH720902:NTH720905 ODD720902:ODD720905 OMZ720902:OMZ720905 OWV720902:OWV720905 PGR720902:PGR720905 PQN720902:PQN720905 QAJ720902:QAJ720905 QKF720902:QKF720905 QUB720902:QUB720905 RDX720902:RDX720905 RNT720902:RNT720905 RXP720902:RXP720905 SHL720902:SHL720905 SRH720902:SRH720905 TBD720902:TBD720905 TKZ720902:TKZ720905 TUV720902:TUV720905 UER720902:UER720905 UON720902:UON720905 UYJ720902:UYJ720905 VIF720902:VIF720905 VSB720902:VSB720905 WBX720902:WBX720905 WLT720902:WLT720905 WVP720902:WVP720905 H786438:H786441 JD786438:JD786441 SZ786438:SZ786441 ACV786438:ACV786441 AMR786438:AMR786441 AWN786438:AWN786441 BGJ786438:BGJ786441 BQF786438:BQF786441 CAB786438:CAB786441 CJX786438:CJX786441 CTT786438:CTT786441 DDP786438:DDP786441 DNL786438:DNL786441 DXH786438:DXH786441 EHD786438:EHD786441 EQZ786438:EQZ786441 FAV786438:FAV786441 FKR786438:FKR786441 FUN786438:FUN786441 GEJ786438:GEJ786441 GOF786438:GOF786441 GYB786438:GYB786441 HHX786438:HHX786441 HRT786438:HRT786441 IBP786438:IBP786441 ILL786438:ILL786441 IVH786438:IVH786441 JFD786438:JFD786441 JOZ786438:JOZ786441 JYV786438:JYV786441 KIR786438:KIR786441 KSN786438:KSN786441 LCJ786438:LCJ786441 LMF786438:LMF786441 LWB786438:LWB786441 MFX786438:MFX786441 MPT786438:MPT786441 MZP786438:MZP786441 NJL786438:NJL786441 NTH786438:NTH786441 ODD786438:ODD786441 OMZ786438:OMZ786441 OWV786438:OWV786441 PGR786438:PGR786441 PQN786438:PQN786441 QAJ786438:QAJ786441 QKF786438:QKF786441 QUB786438:QUB786441 RDX786438:RDX786441 RNT786438:RNT786441 RXP786438:RXP786441 SHL786438:SHL786441 SRH786438:SRH786441 TBD786438:TBD786441 TKZ786438:TKZ786441 TUV786438:TUV786441 UER786438:UER786441 UON786438:UON786441 UYJ786438:UYJ786441 VIF786438:VIF786441 VSB786438:VSB786441 WBX786438:WBX786441 WLT786438:WLT786441 WVP786438:WVP786441 H851974:H851977 JD851974:JD851977 SZ851974:SZ851977 ACV851974:ACV851977 AMR851974:AMR851977 AWN851974:AWN851977 BGJ851974:BGJ851977 BQF851974:BQF851977 CAB851974:CAB851977 CJX851974:CJX851977 CTT851974:CTT851977 DDP851974:DDP851977 DNL851974:DNL851977 DXH851974:DXH851977 EHD851974:EHD851977 EQZ851974:EQZ851977 FAV851974:FAV851977 FKR851974:FKR851977 FUN851974:FUN851977 GEJ851974:GEJ851977 GOF851974:GOF851977 GYB851974:GYB851977 HHX851974:HHX851977 HRT851974:HRT851977 IBP851974:IBP851977 ILL851974:ILL851977 IVH851974:IVH851977 JFD851974:JFD851977 JOZ851974:JOZ851977 JYV851974:JYV851977 KIR851974:KIR851977 KSN851974:KSN851977 LCJ851974:LCJ851977 LMF851974:LMF851977 LWB851974:LWB851977 MFX851974:MFX851977 MPT851974:MPT851977 MZP851974:MZP851977 NJL851974:NJL851977 NTH851974:NTH851977 ODD851974:ODD851977 OMZ851974:OMZ851977 OWV851974:OWV851977 PGR851974:PGR851977 PQN851974:PQN851977 QAJ851974:QAJ851977 QKF851974:QKF851977 QUB851974:QUB851977 RDX851974:RDX851977 RNT851974:RNT851977 RXP851974:RXP851977 SHL851974:SHL851977 SRH851974:SRH851977 TBD851974:TBD851977 TKZ851974:TKZ851977 TUV851974:TUV851977 UER851974:UER851977 UON851974:UON851977 UYJ851974:UYJ851977 VIF851974:VIF851977 VSB851974:VSB851977 WBX851974:WBX851977 WLT851974:WLT851977 WVP851974:WVP851977 H917510:H917513 JD917510:JD917513 SZ917510:SZ917513 ACV917510:ACV917513 AMR917510:AMR917513 AWN917510:AWN917513 BGJ917510:BGJ917513 BQF917510:BQF917513 CAB917510:CAB917513 CJX917510:CJX917513 CTT917510:CTT917513 DDP917510:DDP917513 DNL917510:DNL917513 DXH917510:DXH917513 EHD917510:EHD917513 EQZ917510:EQZ917513 FAV917510:FAV917513 FKR917510:FKR917513 FUN917510:FUN917513 GEJ917510:GEJ917513 GOF917510:GOF917513 GYB917510:GYB917513 HHX917510:HHX917513 HRT917510:HRT917513 IBP917510:IBP917513 ILL917510:ILL917513 IVH917510:IVH917513 JFD917510:JFD917513 JOZ917510:JOZ917513 JYV917510:JYV917513 KIR917510:KIR917513 KSN917510:KSN917513 LCJ917510:LCJ917513 LMF917510:LMF917513 LWB917510:LWB917513 MFX917510:MFX917513 MPT917510:MPT917513 MZP917510:MZP917513 NJL917510:NJL917513 NTH917510:NTH917513 ODD917510:ODD917513 OMZ917510:OMZ917513 OWV917510:OWV917513 PGR917510:PGR917513 PQN917510:PQN917513 QAJ917510:QAJ917513 QKF917510:QKF917513 QUB917510:QUB917513 RDX917510:RDX917513 RNT917510:RNT917513 RXP917510:RXP917513 SHL917510:SHL917513 SRH917510:SRH917513 TBD917510:TBD917513 TKZ917510:TKZ917513 TUV917510:TUV917513 UER917510:UER917513 UON917510:UON917513 UYJ917510:UYJ917513 VIF917510:VIF917513 VSB917510:VSB917513 WBX917510:WBX917513 WLT917510:WLT917513 WVP917510:WVP917513 H983046:H983049 JD983046:JD983049 SZ983046:SZ983049 ACV983046:ACV983049 AMR983046:AMR983049 AWN983046:AWN983049 BGJ983046:BGJ983049 BQF983046:BQF983049 CAB983046:CAB983049 CJX983046:CJX983049 CTT983046:CTT983049 DDP983046:DDP983049 DNL983046:DNL983049 DXH983046:DXH983049 EHD983046:EHD983049 EQZ983046:EQZ983049 FAV983046:FAV983049 FKR983046:FKR983049 FUN983046:FUN983049 GEJ983046:GEJ983049 GOF983046:GOF983049 GYB983046:GYB983049 HHX983046:HHX983049 HRT983046:HRT983049 IBP983046:IBP983049 ILL983046:ILL983049 IVH983046:IVH983049 JFD983046:JFD983049 JOZ983046:JOZ983049 JYV983046:JYV983049 KIR983046:KIR983049 KSN983046:KSN983049 LCJ983046:LCJ983049 LMF983046:LMF983049 LWB983046:LWB983049 MFX983046:MFX983049 MPT983046:MPT983049 MZP983046:MZP983049 NJL983046:NJL983049 NTH983046:NTH983049 ODD983046:ODD983049 OMZ983046:OMZ983049 OWV983046:OWV983049 PGR983046:PGR983049 PQN983046:PQN983049 QAJ983046:QAJ983049 QKF983046:QKF983049 QUB983046:QUB983049 RDX983046:RDX983049 RNT983046:RNT983049 RXP983046:RXP983049 SHL983046:SHL983049 SRH983046:SRH983049 TBD983046:TBD983049 TKZ983046:TKZ983049 TUV983046:TUV983049 UER983046:UER983049 UON983046:UON983049 UYJ983046:UYJ983049 VIF983046:VIF983049 VSB983046:VSB983049 WBX983046:WBX983049 WLT983046:WLT983049 WVP983046:WVP983049 H11:H19 JD11:JD19 SZ11:SZ19 ACV11:ACV19 AMR11:AMR19 AWN11:AWN19 BGJ11:BGJ19 BQF11:BQF19 CAB11:CAB19 CJX11:CJX19 CTT11:CTT19 DDP11:DDP19 DNL11:DNL19 DXH11:DXH19 EHD11:EHD19 EQZ11:EQZ19 FAV11:FAV19 FKR11:FKR19 FUN11:FUN19 GEJ11:GEJ19 GOF11:GOF19 GYB11:GYB19 HHX11:HHX19 HRT11:HRT19 IBP11:IBP19 ILL11:ILL19 IVH11:IVH19 JFD11:JFD19 JOZ11:JOZ19 JYV11:JYV19 KIR11:KIR19 KSN11:KSN19 LCJ11:LCJ19 LMF11:LMF19 LWB11:LWB19 MFX11:MFX19 MPT11:MPT19 MZP11:MZP19 NJL11:NJL19 NTH11:NTH19 ODD11:ODD19 OMZ11:OMZ19 OWV11:OWV19 PGR11:PGR19 PQN11:PQN19 QAJ11:QAJ19 QKF11:QKF19 QUB11:QUB19 RDX11:RDX19 RNT11:RNT19 RXP11:RXP19 SHL11:SHL19 SRH11:SRH19 TBD11:TBD19 TKZ11:TKZ19 TUV11:TUV19 UER11:UER19 UON11:UON19 UYJ11:UYJ19 VIF11:VIF19 VSB11:VSB19 WBX11:WBX19 WLT11:WLT19 WVP11:WVP19 H65547:H65555 JD65547:JD65555 SZ65547:SZ65555 ACV65547:ACV65555 AMR65547:AMR65555 AWN65547:AWN65555 BGJ65547:BGJ65555 BQF65547:BQF65555 CAB65547:CAB65555 CJX65547:CJX65555 CTT65547:CTT65555 DDP65547:DDP65555 DNL65547:DNL65555 DXH65547:DXH65555 EHD65547:EHD65555 EQZ65547:EQZ65555 FAV65547:FAV65555 FKR65547:FKR65555 FUN65547:FUN65555 GEJ65547:GEJ65555 GOF65547:GOF65555 GYB65547:GYB65555 HHX65547:HHX65555 HRT65547:HRT65555 IBP65547:IBP65555 ILL65547:ILL65555 IVH65547:IVH65555 JFD65547:JFD65555 JOZ65547:JOZ65555 JYV65547:JYV65555 KIR65547:KIR65555 KSN65547:KSN65555 LCJ65547:LCJ65555 LMF65547:LMF65555 LWB65547:LWB65555 MFX65547:MFX65555 MPT65547:MPT65555 MZP65547:MZP65555 NJL65547:NJL65555 NTH65547:NTH65555 ODD65547:ODD65555 OMZ65547:OMZ65555 OWV65547:OWV65555 PGR65547:PGR65555 PQN65547:PQN65555 QAJ65547:QAJ65555 QKF65547:QKF65555 QUB65547:QUB65555 RDX65547:RDX65555 RNT65547:RNT65555 RXP65547:RXP65555 SHL65547:SHL65555 SRH65547:SRH65555 TBD65547:TBD65555 TKZ65547:TKZ65555 TUV65547:TUV65555 UER65547:UER65555 UON65547:UON65555 UYJ65547:UYJ65555 VIF65547:VIF65555 VSB65547:VSB65555 WBX65547:WBX65555 WLT65547:WLT65555 WVP65547:WVP65555 H131083:H131091 JD131083:JD131091 SZ131083:SZ131091 ACV131083:ACV131091 AMR131083:AMR131091 AWN131083:AWN131091 BGJ131083:BGJ131091 BQF131083:BQF131091 CAB131083:CAB131091 CJX131083:CJX131091 CTT131083:CTT131091 DDP131083:DDP131091 DNL131083:DNL131091 DXH131083:DXH131091 EHD131083:EHD131091 EQZ131083:EQZ131091 FAV131083:FAV131091 FKR131083:FKR131091 FUN131083:FUN131091 GEJ131083:GEJ131091 GOF131083:GOF131091 GYB131083:GYB131091 HHX131083:HHX131091 HRT131083:HRT131091 IBP131083:IBP131091 ILL131083:ILL131091 IVH131083:IVH131091 JFD131083:JFD131091 JOZ131083:JOZ131091 JYV131083:JYV131091 KIR131083:KIR131091 KSN131083:KSN131091 LCJ131083:LCJ131091 LMF131083:LMF131091 LWB131083:LWB131091 MFX131083:MFX131091 MPT131083:MPT131091 MZP131083:MZP131091 NJL131083:NJL131091 NTH131083:NTH131091 ODD131083:ODD131091 OMZ131083:OMZ131091 OWV131083:OWV131091 PGR131083:PGR131091 PQN131083:PQN131091 QAJ131083:QAJ131091 QKF131083:QKF131091 QUB131083:QUB131091 RDX131083:RDX131091 RNT131083:RNT131091 RXP131083:RXP131091 SHL131083:SHL131091 SRH131083:SRH131091 TBD131083:TBD131091 TKZ131083:TKZ131091 TUV131083:TUV131091 UER131083:UER131091 UON131083:UON131091 UYJ131083:UYJ131091 VIF131083:VIF131091 VSB131083:VSB131091 WBX131083:WBX131091 WLT131083:WLT131091 WVP131083:WVP131091 H196619:H196627 JD196619:JD196627 SZ196619:SZ196627 ACV196619:ACV196627 AMR196619:AMR196627 AWN196619:AWN196627 BGJ196619:BGJ196627 BQF196619:BQF196627 CAB196619:CAB196627 CJX196619:CJX196627 CTT196619:CTT196627 DDP196619:DDP196627 DNL196619:DNL196627 DXH196619:DXH196627 EHD196619:EHD196627 EQZ196619:EQZ196627 FAV196619:FAV196627 FKR196619:FKR196627 FUN196619:FUN196627 GEJ196619:GEJ196627 GOF196619:GOF196627 GYB196619:GYB196627 HHX196619:HHX196627 HRT196619:HRT196627 IBP196619:IBP196627 ILL196619:ILL196627 IVH196619:IVH196627 JFD196619:JFD196627 JOZ196619:JOZ196627 JYV196619:JYV196627 KIR196619:KIR196627 KSN196619:KSN196627 LCJ196619:LCJ196627 LMF196619:LMF196627 LWB196619:LWB196627 MFX196619:MFX196627 MPT196619:MPT196627 MZP196619:MZP196627 NJL196619:NJL196627 NTH196619:NTH196627 ODD196619:ODD196627 OMZ196619:OMZ196627 OWV196619:OWV196627 PGR196619:PGR196627 PQN196619:PQN196627 QAJ196619:QAJ196627 QKF196619:QKF196627 QUB196619:QUB196627 RDX196619:RDX196627 RNT196619:RNT196627 RXP196619:RXP196627 SHL196619:SHL196627 SRH196619:SRH196627 TBD196619:TBD196627 TKZ196619:TKZ196627 TUV196619:TUV196627 UER196619:UER196627 UON196619:UON196627 UYJ196619:UYJ196627 VIF196619:VIF196627 VSB196619:VSB196627 WBX196619:WBX196627 WLT196619:WLT196627 WVP196619:WVP196627 H262155:H262163 JD262155:JD262163 SZ262155:SZ262163 ACV262155:ACV262163 AMR262155:AMR262163 AWN262155:AWN262163 BGJ262155:BGJ262163 BQF262155:BQF262163 CAB262155:CAB262163 CJX262155:CJX262163 CTT262155:CTT262163 DDP262155:DDP262163 DNL262155:DNL262163 DXH262155:DXH262163 EHD262155:EHD262163 EQZ262155:EQZ262163 FAV262155:FAV262163 FKR262155:FKR262163 FUN262155:FUN262163 GEJ262155:GEJ262163 GOF262155:GOF262163 GYB262155:GYB262163 HHX262155:HHX262163 HRT262155:HRT262163 IBP262155:IBP262163 ILL262155:ILL262163 IVH262155:IVH262163 JFD262155:JFD262163 JOZ262155:JOZ262163 JYV262155:JYV262163 KIR262155:KIR262163 KSN262155:KSN262163 LCJ262155:LCJ262163 LMF262155:LMF262163 LWB262155:LWB262163 MFX262155:MFX262163 MPT262155:MPT262163 MZP262155:MZP262163 NJL262155:NJL262163 NTH262155:NTH262163 ODD262155:ODD262163 OMZ262155:OMZ262163 OWV262155:OWV262163 PGR262155:PGR262163 PQN262155:PQN262163 QAJ262155:QAJ262163 QKF262155:QKF262163 QUB262155:QUB262163 RDX262155:RDX262163 RNT262155:RNT262163 RXP262155:RXP262163 SHL262155:SHL262163 SRH262155:SRH262163 TBD262155:TBD262163 TKZ262155:TKZ262163 TUV262155:TUV262163 UER262155:UER262163 UON262155:UON262163 UYJ262155:UYJ262163 VIF262155:VIF262163 VSB262155:VSB262163 WBX262155:WBX262163 WLT262155:WLT262163 WVP262155:WVP262163 H327691:H327699 JD327691:JD327699 SZ327691:SZ327699 ACV327691:ACV327699 AMR327691:AMR327699 AWN327691:AWN327699 BGJ327691:BGJ327699 BQF327691:BQF327699 CAB327691:CAB327699 CJX327691:CJX327699 CTT327691:CTT327699 DDP327691:DDP327699 DNL327691:DNL327699 DXH327691:DXH327699 EHD327691:EHD327699 EQZ327691:EQZ327699 FAV327691:FAV327699 FKR327691:FKR327699 FUN327691:FUN327699 GEJ327691:GEJ327699 GOF327691:GOF327699 GYB327691:GYB327699 HHX327691:HHX327699 HRT327691:HRT327699 IBP327691:IBP327699 ILL327691:ILL327699 IVH327691:IVH327699 JFD327691:JFD327699 JOZ327691:JOZ327699 JYV327691:JYV327699 KIR327691:KIR327699 KSN327691:KSN327699 LCJ327691:LCJ327699 LMF327691:LMF327699 LWB327691:LWB327699 MFX327691:MFX327699 MPT327691:MPT327699 MZP327691:MZP327699 NJL327691:NJL327699 NTH327691:NTH327699 ODD327691:ODD327699 OMZ327691:OMZ327699 OWV327691:OWV327699 PGR327691:PGR327699 PQN327691:PQN327699 QAJ327691:QAJ327699 QKF327691:QKF327699 QUB327691:QUB327699 RDX327691:RDX327699 RNT327691:RNT327699 RXP327691:RXP327699 SHL327691:SHL327699 SRH327691:SRH327699 TBD327691:TBD327699 TKZ327691:TKZ327699 TUV327691:TUV327699 UER327691:UER327699 UON327691:UON327699 UYJ327691:UYJ327699 VIF327691:VIF327699 VSB327691:VSB327699 WBX327691:WBX327699 WLT327691:WLT327699 WVP327691:WVP327699 H393227:H393235 JD393227:JD393235 SZ393227:SZ393235 ACV393227:ACV393235 AMR393227:AMR393235 AWN393227:AWN393235 BGJ393227:BGJ393235 BQF393227:BQF393235 CAB393227:CAB393235 CJX393227:CJX393235 CTT393227:CTT393235 DDP393227:DDP393235 DNL393227:DNL393235 DXH393227:DXH393235 EHD393227:EHD393235 EQZ393227:EQZ393235 FAV393227:FAV393235 FKR393227:FKR393235 FUN393227:FUN393235 GEJ393227:GEJ393235 GOF393227:GOF393235 GYB393227:GYB393235 HHX393227:HHX393235 HRT393227:HRT393235 IBP393227:IBP393235 ILL393227:ILL393235 IVH393227:IVH393235 JFD393227:JFD393235 JOZ393227:JOZ393235 JYV393227:JYV393235 KIR393227:KIR393235 KSN393227:KSN393235 LCJ393227:LCJ393235 LMF393227:LMF393235 LWB393227:LWB393235 MFX393227:MFX393235 MPT393227:MPT393235 MZP393227:MZP393235 NJL393227:NJL393235 NTH393227:NTH393235 ODD393227:ODD393235 OMZ393227:OMZ393235 OWV393227:OWV393235 PGR393227:PGR393235 PQN393227:PQN393235 QAJ393227:QAJ393235 QKF393227:QKF393235 QUB393227:QUB393235 RDX393227:RDX393235 RNT393227:RNT393235 RXP393227:RXP393235 SHL393227:SHL393235 SRH393227:SRH393235 TBD393227:TBD393235 TKZ393227:TKZ393235 TUV393227:TUV393235 UER393227:UER393235 UON393227:UON393235 UYJ393227:UYJ393235 VIF393227:VIF393235 VSB393227:VSB393235 WBX393227:WBX393235 WLT393227:WLT393235 WVP393227:WVP393235 H458763:H458771 JD458763:JD458771 SZ458763:SZ458771 ACV458763:ACV458771 AMR458763:AMR458771 AWN458763:AWN458771 BGJ458763:BGJ458771 BQF458763:BQF458771 CAB458763:CAB458771 CJX458763:CJX458771 CTT458763:CTT458771 DDP458763:DDP458771 DNL458763:DNL458771 DXH458763:DXH458771 EHD458763:EHD458771 EQZ458763:EQZ458771 FAV458763:FAV458771 FKR458763:FKR458771 FUN458763:FUN458771 GEJ458763:GEJ458771 GOF458763:GOF458771 GYB458763:GYB458771 HHX458763:HHX458771 HRT458763:HRT458771 IBP458763:IBP458771 ILL458763:ILL458771 IVH458763:IVH458771 JFD458763:JFD458771 JOZ458763:JOZ458771 JYV458763:JYV458771 KIR458763:KIR458771 KSN458763:KSN458771 LCJ458763:LCJ458771 LMF458763:LMF458771 LWB458763:LWB458771 MFX458763:MFX458771 MPT458763:MPT458771 MZP458763:MZP458771 NJL458763:NJL458771 NTH458763:NTH458771 ODD458763:ODD458771 OMZ458763:OMZ458771 OWV458763:OWV458771 PGR458763:PGR458771 PQN458763:PQN458771 QAJ458763:QAJ458771 QKF458763:QKF458771 QUB458763:QUB458771 RDX458763:RDX458771 RNT458763:RNT458771 RXP458763:RXP458771 SHL458763:SHL458771 SRH458763:SRH458771 TBD458763:TBD458771 TKZ458763:TKZ458771 TUV458763:TUV458771 UER458763:UER458771 UON458763:UON458771 UYJ458763:UYJ458771 VIF458763:VIF458771 VSB458763:VSB458771 WBX458763:WBX458771 WLT458763:WLT458771 WVP458763:WVP458771 H524299:H524307 JD524299:JD524307 SZ524299:SZ524307 ACV524299:ACV524307 AMR524299:AMR524307 AWN524299:AWN524307 BGJ524299:BGJ524307 BQF524299:BQF524307 CAB524299:CAB524307 CJX524299:CJX524307 CTT524299:CTT524307 DDP524299:DDP524307 DNL524299:DNL524307 DXH524299:DXH524307 EHD524299:EHD524307 EQZ524299:EQZ524307 FAV524299:FAV524307 FKR524299:FKR524307 FUN524299:FUN524307 GEJ524299:GEJ524307 GOF524299:GOF524307 GYB524299:GYB524307 HHX524299:HHX524307 HRT524299:HRT524307 IBP524299:IBP524307 ILL524299:ILL524307 IVH524299:IVH524307 JFD524299:JFD524307 JOZ524299:JOZ524307 JYV524299:JYV524307 KIR524299:KIR524307 KSN524299:KSN524307 LCJ524299:LCJ524307 LMF524299:LMF524307 LWB524299:LWB524307 MFX524299:MFX524307 MPT524299:MPT524307 MZP524299:MZP524307 NJL524299:NJL524307 NTH524299:NTH524307 ODD524299:ODD524307 OMZ524299:OMZ524307 OWV524299:OWV524307 PGR524299:PGR524307 PQN524299:PQN524307 QAJ524299:QAJ524307 QKF524299:QKF524307 QUB524299:QUB524307 RDX524299:RDX524307 RNT524299:RNT524307 RXP524299:RXP524307 SHL524299:SHL524307 SRH524299:SRH524307 TBD524299:TBD524307 TKZ524299:TKZ524307 TUV524299:TUV524307 UER524299:UER524307 UON524299:UON524307 UYJ524299:UYJ524307 VIF524299:VIF524307 VSB524299:VSB524307 WBX524299:WBX524307 WLT524299:WLT524307 WVP524299:WVP524307 H589835:H589843 JD589835:JD589843 SZ589835:SZ589843 ACV589835:ACV589843 AMR589835:AMR589843 AWN589835:AWN589843 BGJ589835:BGJ589843 BQF589835:BQF589843 CAB589835:CAB589843 CJX589835:CJX589843 CTT589835:CTT589843 DDP589835:DDP589843 DNL589835:DNL589843 DXH589835:DXH589843 EHD589835:EHD589843 EQZ589835:EQZ589843 FAV589835:FAV589843 FKR589835:FKR589843 FUN589835:FUN589843 GEJ589835:GEJ589843 GOF589835:GOF589843 GYB589835:GYB589843 HHX589835:HHX589843 HRT589835:HRT589843 IBP589835:IBP589843 ILL589835:ILL589843 IVH589835:IVH589843 JFD589835:JFD589843 JOZ589835:JOZ589843 JYV589835:JYV589843 KIR589835:KIR589843 KSN589835:KSN589843 LCJ589835:LCJ589843 LMF589835:LMF589843 LWB589835:LWB589843 MFX589835:MFX589843 MPT589835:MPT589843 MZP589835:MZP589843 NJL589835:NJL589843 NTH589835:NTH589843 ODD589835:ODD589843 OMZ589835:OMZ589843 OWV589835:OWV589843 PGR589835:PGR589843 PQN589835:PQN589843 QAJ589835:QAJ589843 QKF589835:QKF589843 QUB589835:QUB589843 RDX589835:RDX589843 RNT589835:RNT589843 RXP589835:RXP589843 SHL589835:SHL589843 SRH589835:SRH589843 TBD589835:TBD589843 TKZ589835:TKZ589843 TUV589835:TUV589843 UER589835:UER589843 UON589835:UON589843 UYJ589835:UYJ589843 VIF589835:VIF589843 VSB589835:VSB589843 WBX589835:WBX589843 WLT589835:WLT589843 WVP589835:WVP589843 H655371:H655379 JD655371:JD655379 SZ655371:SZ655379 ACV655371:ACV655379 AMR655371:AMR655379 AWN655371:AWN655379 BGJ655371:BGJ655379 BQF655371:BQF655379 CAB655371:CAB655379 CJX655371:CJX655379 CTT655371:CTT655379 DDP655371:DDP655379 DNL655371:DNL655379 DXH655371:DXH655379 EHD655371:EHD655379 EQZ655371:EQZ655379 FAV655371:FAV655379 FKR655371:FKR655379 FUN655371:FUN655379 GEJ655371:GEJ655379 GOF655371:GOF655379 GYB655371:GYB655379 HHX655371:HHX655379 HRT655371:HRT655379 IBP655371:IBP655379 ILL655371:ILL655379 IVH655371:IVH655379 JFD655371:JFD655379 JOZ655371:JOZ655379 JYV655371:JYV655379 KIR655371:KIR655379 KSN655371:KSN655379 LCJ655371:LCJ655379 LMF655371:LMF655379 LWB655371:LWB655379 MFX655371:MFX655379 MPT655371:MPT655379 MZP655371:MZP655379 NJL655371:NJL655379 NTH655371:NTH655379 ODD655371:ODD655379 OMZ655371:OMZ655379 OWV655371:OWV655379 PGR655371:PGR655379 PQN655371:PQN655379 QAJ655371:QAJ655379 QKF655371:QKF655379 QUB655371:QUB655379 RDX655371:RDX655379 RNT655371:RNT655379 RXP655371:RXP655379 SHL655371:SHL655379 SRH655371:SRH655379 TBD655371:TBD655379 TKZ655371:TKZ655379 TUV655371:TUV655379 UER655371:UER655379 UON655371:UON655379 UYJ655371:UYJ655379 VIF655371:VIF655379 VSB655371:VSB655379 WBX655371:WBX655379 WLT655371:WLT655379 WVP655371:WVP655379 H720907:H720915 JD720907:JD720915 SZ720907:SZ720915 ACV720907:ACV720915 AMR720907:AMR720915 AWN720907:AWN720915 BGJ720907:BGJ720915 BQF720907:BQF720915 CAB720907:CAB720915 CJX720907:CJX720915 CTT720907:CTT720915 DDP720907:DDP720915 DNL720907:DNL720915 DXH720907:DXH720915 EHD720907:EHD720915 EQZ720907:EQZ720915 FAV720907:FAV720915 FKR720907:FKR720915 FUN720907:FUN720915 GEJ720907:GEJ720915 GOF720907:GOF720915 GYB720907:GYB720915 HHX720907:HHX720915 HRT720907:HRT720915 IBP720907:IBP720915 ILL720907:ILL720915 IVH720907:IVH720915 JFD720907:JFD720915 JOZ720907:JOZ720915 JYV720907:JYV720915 KIR720907:KIR720915 KSN720907:KSN720915 LCJ720907:LCJ720915 LMF720907:LMF720915 LWB720907:LWB720915 MFX720907:MFX720915 MPT720907:MPT720915 MZP720907:MZP720915 NJL720907:NJL720915 NTH720907:NTH720915 ODD720907:ODD720915 OMZ720907:OMZ720915 OWV720907:OWV720915 PGR720907:PGR720915 PQN720907:PQN720915 QAJ720907:QAJ720915 QKF720907:QKF720915 QUB720907:QUB720915 RDX720907:RDX720915 RNT720907:RNT720915 RXP720907:RXP720915 SHL720907:SHL720915 SRH720907:SRH720915 TBD720907:TBD720915 TKZ720907:TKZ720915 TUV720907:TUV720915 UER720907:UER720915 UON720907:UON720915 UYJ720907:UYJ720915 VIF720907:VIF720915 VSB720907:VSB720915 WBX720907:WBX720915 WLT720907:WLT720915 WVP720907:WVP720915 H786443:H786451 JD786443:JD786451 SZ786443:SZ786451 ACV786443:ACV786451 AMR786443:AMR786451 AWN786443:AWN786451 BGJ786443:BGJ786451 BQF786443:BQF786451 CAB786443:CAB786451 CJX786443:CJX786451 CTT786443:CTT786451 DDP786443:DDP786451 DNL786443:DNL786451 DXH786443:DXH786451 EHD786443:EHD786451 EQZ786443:EQZ786451 FAV786443:FAV786451 FKR786443:FKR786451 FUN786443:FUN786451 GEJ786443:GEJ786451 GOF786443:GOF786451 GYB786443:GYB786451 HHX786443:HHX786451 HRT786443:HRT786451 IBP786443:IBP786451 ILL786443:ILL786451 IVH786443:IVH786451 JFD786443:JFD786451 JOZ786443:JOZ786451 JYV786443:JYV786451 KIR786443:KIR786451 KSN786443:KSN786451 LCJ786443:LCJ786451 LMF786443:LMF786451 LWB786443:LWB786451 MFX786443:MFX786451 MPT786443:MPT786451 MZP786443:MZP786451 NJL786443:NJL786451 NTH786443:NTH786451 ODD786443:ODD786451 OMZ786443:OMZ786451 OWV786443:OWV786451 PGR786443:PGR786451 PQN786443:PQN786451 QAJ786443:QAJ786451 QKF786443:QKF786451 QUB786443:QUB786451 RDX786443:RDX786451 RNT786443:RNT786451 RXP786443:RXP786451 SHL786443:SHL786451 SRH786443:SRH786451 TBD786443:TBD786451 TKZ786443:TKZ786451 TUV786443:TUV786451 UER786443:UER786451 UON786443:UON786451 UYJ786443:UYJ786451 VIF786443:VIF786451 VSB786443:VSB786451 WBX786443:WBX786451 WLT786443:WLT786451 WVP786443:WVP786451 H851979:H851987 JD851979:JD851987 SZ851979:SZ851987 ACV851979:ACV851987 AMR851979:AMR851987 AWN851979:AWN851987 BGJ851979:BGJ851987 BQF851979:BQF851987 CAB851979:CAB851987 CJX851979:CJX851987 CTT851979:CTT851987 DDP851979:DDP851987 DNL851979:DNL851987 DXH851979:DXH851987 EHD851979:EHD851987 EQZ851979:EQZ851987 FAV851979:FAV851987 FKR851979:FKR851987 FUN851979:FUN851987 GEJ851979:GEJ851987 GOF851979:GOF851987 GYB851979:GYB851987 HHX851979:HHX851987 HRT851979:HRT851987 IBP851979:IBP851987 ILL851979:ILL851987 IVH851979:IVH851987 JFD851979:JFD851987 JOZ851979:JOZ851987 JYV851979:JYV851987 KIR851979:KIR851987 KSN851979:KSN851987 LCJ851979:LCJ851987 LMF851979:LMF851987 LWB851979:LWB851987 MFX851979:MFX851987 MPT851979:MPT851987 MZP851979:MZP851987 NJL851979:NJL851987 NTH851979:NTH851987 ODD851979:ODD851987 OMZ851979:OMZ851987 OWV851979:OWV851987 PGR851979:PGR851987 PQN851979:PQN851987 QAJ851979:QAJ851987 QKF851979:QKF851987 QUB851979:QUB851987 RDX851979:RDX851987 RNT851979:RNT851987 RXP851979:RXP851987 SHL851979:SHL851987 SRH851979:SRH851987 TBD851979:TBD851987 TKZ851979:TKZ851987 TUV851979:TUV851987 UER851979:UER851987 UON851979:UON851987 UYJ851979:UYJ851987 VIF851979:VIF851987 VSB851979:VSB851987 WBX851979:WBX851987 WLT851979:WLT851987 WVP851979:WVP851987 H917515:H917523 JD917515:JD917523 SZ917515:SZ917523 ACV917515:ACV917523 AMR917515:AMR917523 AWN917515:AWN917523 BGJ917515:BGJ917523 BQF917515:BQF917523 CAB917515:CAB917523 CJX917515:CJX917523 CTT917515:CTT917523 DDP917515:DDP917523 DNL917515:DNL917523 DXH917515:DXH917523 EHD917515:EHD917523 EQZ917515:EQZ917523 FAV917515:FAV917523 FKR917515:FKR917523 FUN917515:FUN917523 GEJ917515:GEJ917523 GOF917515:GOF917523 GYB917515:GYB917523 HHX917515:HHX917523 HRT917515:HRT917523 IBP917515:IBP917523 ILL917515:ILL917523 IVH917515:IVH917523 JFD917515:JFD917523 JOZ917515:JOZ917523 JYV917515:JYV917523 KIR917515:KIR917523 KSN917515:KSN917523 LCJ917515:LCJ917523 LMF917515:LMF917523 LWB917515:LWB917523 MFX917515:MFX917523 MPT917515:MPT917523 MZP917515:MZP917523 NJL917515:NJL917523 NTH917515:NTH917523 ODD917515:ODD917523 OMZ917515:OMZ917523 OWV917515:OWV917523 PGR917515:PGR917523 PQN917515:PQN917523 QAJ917515:QAJ917523 QKF917515:QKF917523 QUB917515:QUB917523 RDX917515:RDX917523 RNT917515:RNT917523 RXP917515:RXP917523 SHL917515:SHL917523 SRH917515:SRH917523 TBD917515:TBD917523 TKZ917515:TKZ917523 TUV917515:TUV917523 UER917515:UER917523 UON917515:UON917523 UYJ917515:UYJ917523 VIF917515:VIF917523 VSB917515:VSB917523 WBX917515:WBX917523 WLT917515:WLT917523 WVP917515:WVP917523 H983051:H983059 JD983051:JD983059 SZ983051:SZ983059 ACV983051:ACV983059 AMR983051:AMR983059 AWN983051:AWN983059 BGJ983051:BGJ983059 BQF983051:BQF983059 CAB983051:CAB983059 CJX983051:CJX983059 CTT983051:CTT983059 DDP983051:DDP983059 DNL983051:DNL983059 DXH983051:DXH983059 EHD983051:EHD983059 EQZ983051:EQZ983059 FAV983051:FAV983059 FKR983051:FKR983059 FUN983051:FUN983059 GEJ983051:GEJ983059 GOF983051:GOF983059 GYB983051:GYB983059 HHX983051:HHX983059 HRT983051:HRT983059 IBP983051:IBP983059 ILL983051:ILL983059 IVH983051:IVH983059 JFD983051:JFD983059 JOZ983051:JOZ983059 JYV983051:JYV983059 KIR983051:KIR983059 KSN983051:KSN983059 LCJ983051:LCJ983059 LMF983051:LMF983059 LWB983051:LWB983059 MFX983051:MFX983059 MPT983051:MPT983059 MZP983051:MZP983059 NJL983051:NJL983059 NTH983051:NTH983059 ODD983051:ODD983059 OMZ983051:OMZ983059 OWV983051:OWV983059 PGR983051:PGR983059 PQN983051:PQN983059 QAJ983051:QAJ983059 QKF983051:QKF983059 QUB983051:QUB983059 RDX983051:RDX983059 RNT983051:RNT983059 RXP983051:RXP983059 SHL983051:SHL983059 SRH983051:SRH983059 TBD983051:TBD983059 TKZ983051:TKZ983059 TUV983051:TUV983059 UER983051:UER983059 UON983051:UON983059 UYJ983051:UYJ983059 VIF983051:VIF983059 VSB983051:VSB983059 WBX983051:WBX983059 WLT983051:WLT983059 WVP983051:WVP983059 F3:F4 JB3:JB4 SX3:SX4 ACT3:ACT4 AMP3:AMP4 AWL3:AWL4 BGH3:BGH4 BQD3:BQD4 BZZ3:BZZ4 CJV3:CJV4 CTR3:CTR4 DDN3:DDN4 DNJ3:DNJ4 DXF3:DXF4 EHB3:EHB4 EQX3:EQX4 FAT3:FAT4 FKP3:FKP4 FUL3:FUL4 GEH3:GEH4 GOD3:GOD4 GXZ3:GXZ4 HHV3:HHV4 HRR3:HRR4 IBN3:IBN4 ILJ3:ILJ4 IVF3:IVF4 JFB3:JFB4 JOX3:JOX4 JYT3:JYT4 KIP3:KIP4 KSL3:KSL4 LCH3:LCH4 LMD3:LMD4 LVZ3:LVZ4 MFV3:MFV4 MPR3:MPR4 MZN3:MZN4 NJJ3:NJJ4 NTF3:NTF4 ODB3:ODB4 OMX3:OMX4 OWT3:OWT4 PGP3:PGP4 PQL3:PQL4 QAH3:QAH4 QKD3:QKD4 QTZ3:QTZ4 RDV3:RDV4 RNR3:RNR4 RXN3:RXN4 SHJ3:SHJ4 SRF3:SRF4 TBB3:TBB4 TKX3:TKX4 TUT3:TUT4 UEP3:UEP4 UOL3:UOL4 UYH3:UYH4 VID3:VID4 VRZ3:VRZ4 WBV3:WBV4 WLR3:WLR4 WVN3:WVN4 F65539:F65540 JB65539:JB65540 SX65539:SX65540 ACT65539:ACT65540 AMP65539:AMP65540 AWL65539:AWL65540 BGH65539:BGH65540 BQD65539:BQD65540 BZZ65539:BZZ65540 CJV65539:CJV65540 CTR65539:CTR65540 DDN65539:DDN65540 DNJ65539:DNJ65540 DXF65539:DXF65540 EHB65539:EHB65540 EQX65539:EQX65540 FAT65539:FAT65540 FKP65539:FKP65540 FUL65539:FUL65540 GEH65539:GEH65540 GOD65539:GOD65540 GXZ65539:GXZ65540 HHV65539:HHV65540 HRR65539:HRR65540 IBN65539:IBN65540 ILJ65539:ILJ65540 IVF65539:IVF65540 JFB65539:JFB65540 JOX65539:JOX65540 JYT65539:JYT65540 KIP65539:KIP65540 KSL65539:KSL65540 LCH65539:LCH65540 LMD65539:LMD65540 LVZ65539:LVZ65540 MFV65539:MFV65540 MPR65539:MPR65540 MZN65539:MZN65540 NJJ65539:NJJ65540 NTF65539:NTF65540 ODB65539:ODB65540 OMX65539:OMX65540 OWT65539:OWT65540 PGP65539:PGP65540 PQL65539:PQL65540 QAH65539:QAH65540 QKD65539:QKD65540 QTZ65539:QTZ65540 RDV65539:RDV65540 RNR65539:RNR65540 RXN65539:RXN65540 SHJ65539:SHJ65540 SRF65539:SRF65540 TBB65539:TBB65540 TKX65539:TKX65540 TUT65539:TUT65540 UEP65539:UEP65540 UOL65539:UOL65540 UYH65539:UYH65540 VID65539:VID65540 VRZ65539:VRZ65540 WBV65539:WBV65540 WLR65539:WLR65540 WVN65539:WVN65540 F131075:F131076 JB131075:JB131076 SX131075:SX131076 ACT131075:ACT131076 AMP131075:AMP131076 AWL131075:AWL131076 BGH131075:BGH131076 BQD131075:BQD131076 BZZ131075:BZZ131076 CJV131075:CJV131076 CTR131075:CTR131076 DDN131075:DDN131076 DNJ131075:DNJ131076 DXF131075:DXF131076 EHB131075:EHB131076 EQX131075:EQX131076 FAT131075:FAT131076 FKP131075:FKP131076 FUL131075:FUL131076 GEH131075:GEH131076 GOD131075:GOD131076 GXZ131075:GXZ131076 HHV131075:HHV131076 HRR131075:HRR131076 IBN131075:IBN131076 ILJ131075:ILJ131076 IVF131075:IVF131076 JFB131075:JFB131076 JOX131075:JOX131076 JYT131075:JYT131076 KIP131075:KIP131076 KSL131075:KSL131076 LCH131075:LCH131076 LMD131075:LMD131076 LVZ131075:LVZ131076 MFV131075:MFV131076 MPR131075:MPR131076 MZN131075:MZN131076 NJJ131075:NJJ131076 NTF131075:NTF131076 ODB131075:ODB131076 OMX131075:OMX131076 OWT131075:OWT131076 PGP131075:PGP131076 PQL131075:PQL131076 QAH131075:QAH131076 QKD131075:QKD131076 QTZ131075:QTZ131076 RDV131075:RDV131076 RNR131075:RNR131076 RXN131075:RXN131076 SHJ131075:SHJ131076 SRF131075:SRF131076 TBB131075:TBB131076 TKX131075:TKX131076 TUT131075:TUT131076 UEP131075:UEP131076 UOL131075:UOL131076 UYH131075:UYH131076 VID131075:VID131076 VRZ131075:VRZ131076 WBV131075:WBV131076 WLR131075:WLR131076 WVN131075:WVN131076 F196611:F196612 JB196611:JB196612 SX196611:SX196612 ACT196611:ACT196612 AMP196611:AMP196612 AWL196611:AWL196612 BGH196611:BGH196612 BQD196611:BQD196612 BZZ196611:BZZ196612 CJV196611:CJV196612 CTR196611:CTR196612 DDN196611:DDN196612 DNJ196611:DNJ196612 DXF196611:DXF196612 EHB196611:EHB196612 EQX196611:EQX196612 FAT196611:FAT196612 FKP196611:FKP196612 FUL196611:FUL196612 GEH196611:GEH196612 GOD196611:GOD196612 GXZ196611:GXZ196612 HHV196611:HHV196612 HRR196611:HRR196612 IBN196611:IBN196612 ILJ196611:ILJ196612 IVF196611:IVF196612 JFB196611:JFB196612 JOX196611:JOX196612 JYT196611:JYT196612 KIP196611:KIP196612 KSL196611:KSL196612 LCH196611:LCH196612 LMD196611:LMD196612 LVZ196611:LVZ196612 MFV196611:MFV196612 MPR196611:MPR196612 MZN196611:MZN196612 NJJ196611:NJJ196612 NTF196611:NTF196612 ODB196611:ODB196612 OMX196611:OMX196612 OWT196611:OWT196612 PGP196611:PGP196612 PQL196611:PQL196612 QAH196611:QAH196612 QKD196611:QKD196612 QTZ196611:QTZ196612 RDV196611:RDV196612 RNR196611:RNR196612 RXN196611:RXN196612 SHJ196611:SHJ196612 SRF196611:SRF196612 TBB196611:TBB196612 TKX196611:TKX196612 TUT196611:TUT196612 UEP196611:UEP196612 UOL196611:UOL196612 UYH196611:UYH196612 VID196611:VID196612 VRZ196611:VRZ196612 WBV196611:WBV196612 WLR196611:WLR196612 WVN196611:WVN196612 F262147:F262148 JB262147:JB262148 SX262147:SX262148 ACT262147:ACT262148 AMP262147:AMP262148 AWL262147:AWL262148 BGH262147:BGH262148 BQD262147:BQD262148 BZZ262147:BZZ262148 CJV262147:CJV262148 CTR262147:CTR262148 DDN262147:DDN262148 DNJ262147:DNJ262148 DXF262147:DXF262148 EHB262147:EHB262148 EQX262147:EQX262148 FAT262147:FAT262148 FKP262147:FKP262148 FUL262147:FUL262148 GEH262147:GEH262148 GOD262147:GOD262148 GXZ262147:GXZ262148 HHV262147:HHV262148 HRR262147:HRR262148 IBN262147:IBN262148 ILJ262147:ILJ262148 IVF262147:IVF262148 JFB262147:JFB262148 JOX262147:JOX262148 JYT262147:JYT262148 KIP262147:KIP262148 KSL262147:KSL262148 LCH262147:LCH262148 LMD262147:LMD262148 LVZ262147:LVZ262148 MFV262147:MFV262148 MPR262147:MPR262148 MZN262147:MZN262148 NJJ262147:NJJ262148 NTF262147:NTF262148 ODB262147:ODB262148 OMX262147:OMX262148 OWT262147:OWT262148 PGP262147:PGP262148 PQL262147:PQL262148 QAH262147:QAH262148 QKD262147:QKD262148 QTZ262147:QTZ262148 RDV262147:RDV262148 RNR262147:RNR262148 RXN262147:RXN262148 SHJ262147:SHJ262148 SRF262147:SRF262148 TBB262147:TBB262148 TKX262147:TKX262148 TUT262147:TUT262148 UEP262147:UEP262148 UOL262147:UOL262148 UYH262147:UYH262148 VID262147:VID262148 VRZ262147:VRZ262148 WBV262147:WBV262148 WLR262147:WLR262148 WVN262147:WVN262148 F327683:F327684 JB327683:JB327684 SX327683:SX327684 ACT327683:ACT327684 AMP327683:AMP327684 AWL327683:AWL327684 BGH327683:BGH327684 BQD327683:BQD327684 BZZ327683:BZZ327684 CJV327683:CJV327684 CTR327683:CTR327684 DDN327683:DDN327684 DNJ327683:DNJ327684 DXF327683:DXF327684 EHB327683:EHB327684 EQX327683:EQX327684 FAT327683:FAT327684 FKP327683:FKP327684 FUL327683:FUL327684 GEH327683:GEH327684 GOD327683:GOD327684 GXZ327683:GXZ327684 HHV327683:HHV327684 HRR327683:HRR327684 IBN327683:IBN327684 ILJ327683:ILJ327684 IVF327683:IVF327684 JFB327683:JFB327684 JOX327683:JOX327684 JYT327683:JYT327684 KIP327683:KIP327684 KSL327683:KSL327684 LCH327683:LCH327684 LMD327683:LMD327684 LVZ327683:LVZ327684 MFV327683:MFV327684 MPR327683:MPR327684 MZN327683:MZN327684 NJJ327683:NJJ327684 NTF327683:NTF327684 ODB327683:ODB327684 OMX327683:OMX327684 OWT327683:OWT327684 PGP327683:PGP327684 PQL327683:PQL327684 QAH327683:QAH327684 QKD327683:QKD327684 QTZ327683:QTZ327684 RDV327683:RDV327684 RNR327683:RNR327684 RXN327683:RXN327684 SHJ327683:SHJ327684 SRF327683:SRF327684 TBB327683:TBB327684 TKX327683:TKX327684 TUT327683:TUT327684 UEP327683:UEP327684 UOL327683:UOL327684 UYH327683:UYH327684 VID327683:VID327684 VRZ327683:VRZ327684 WBV327683:WBV327684 WLR327683:WLR327684 WVN327683:WVN327684 F393219:F393220 JB393219:JB393220 SX393219:SX393220 ACT393219:ACT393220 AMP393219:AMP393220 AWL393219:AWL393220 BGH393219:BGH393220 BQD393219:BQD393220 BZZ393219:BZZ393220 CJV393219:CJV393220 CTR393219:CTR393220 DDN393219:DDN393220 DNJ393219:DNJ393220 DXF393219:DXF393220 EHB393219:EHB393220 EQX393219:EQX393220 FAT393219:FAT393220 FKP393219:FKP393220 FUL393219:FUL393220 GEH393219:GEH393220 GOD393219:GOD393220 GXZ393219:GXZ393220 HHV393219:HHV393220 HRR393219:HRR393220 IBN393219:IBN393220 ILJ393219:ILJ393220 IVF393219:IVF393220 JFB393219:JFB393220 JOX393219:JOX393220 JYT393219:JYT393220 KIP393219:KIP393220 KSL393219:KSL393220 LCH393219:LCH393220 LMD393219:LMD393220 LVZ393219:LVZ393220 MFV393219:MFV393220 MPR393219:MPR393220 MZN393219:MZN393220 NJJ393219:NJJ393220 NTF393219:NTF393220 ODB393219:ODB393220 OMX393219:OMX393220 OWT393219:OWT393220 PGP393219:PGP393220 PQL393219:PQL393220 QAH393219:QAH393220 QKD393219:QKD393220 QTZ393219:QTZ393220 RDV393219:RDV393220 RNR393219:RNR393220 RXN393219:RXN393220 SHJ393219:SHJ393220 SRF393219:SRF393220 TBB393219:TBB393220 TKX393219:TKX393220 TUT393219:TUT393220 UEP393219:UEP393220 UOL393219:UOL393220 UYH393219:UYH393220 VID393219:VID393220 VRZ393219:VRZ393220 WBV393219:WBV393220 WLR393219:WLR393220 WVN393219:WVN393220 F458755:F458756 JB458755:JB458756 SX458755:SX458756 ACT458755:ACT458756 AMP458755:AMP458756 AWL458755:AWL458756 BGH458755:BGH458756 BQD458755:BQD458756 BZZ458755:BZZ458756 CJV458755:CJV458756 CTR458755:CTR458756 DDN458755:DDN458756 DNJ458755:DNJ458756 DXF458755:DXF458756 EHB458755:EHB458756 EQX458755:EQX458756 FAT458755:FAT458756 FKP458755:FKP458756 FUL458755:FUL458756 GEH458755:GEH458756 GOD458755:GOD458756 GXZ458755:GXZ458756 HHV458755:HHV458756 HRR458755:HRR458756 IBN458755:IBN458756 ILJ458755:ILJ458756 IVF458755:IVF458756 JFB458755:JFB458756 JOX458755:JOX458756 JYT458755:JYT458756 KIP458755:KIP458756 KSL458755:KSL458756 LCH458755:LCH458756 LMD458755:LMD458756 LVZ458755:LVZ458756 MFV458755:MFV458756 MPR458755:MPR458756 MZN458755:MZN458756 NJJ458755:NJJ458756 NTF458755:NTF458756 ODB458755:ODB458756 OMX458755:OMX458756 OWT458755:OWT458756 PGP458755:PGP458756 PQL458755:PQL458756 QAH458755:QAH458756 QKD458755:QKD458756 QTZ458755:QTZ458756 RDV458755:RDV458756 RNR458755:RNR458756 RXN458755:RXN458756 SHJ458755:SHJ458756 SRF458755:SRF458756 TBB458755:TBB458756 TKX458755:TKX458756 TUT458755:TUT458756 UEP458755:UEP458756 UOL458755:UOL458756 UYH458755:UYH458756 VID458755:VID458756 VRZ458755:VRZ458756 WBV458755:WBV458756 WLR458755:WLR458756 WVN458755:WVN458756 F524291:F524292 JB524291:JB524292 SX524291:SX524292 ACT524291:ACT524292 AMP524291:AMP524292 AWL524291:AWL524292 BGH524291:BGH524292 BQD524291:BQD524292 BZZ524291:BZZ524292 CJV524291:CJV524292 CTR524291:CTR524292 DDN524291:DDN524292 DNJ524291:DNJ524292 DXF524291:DXF524292 EHB524291:EHB524292 EQX524291:EQX524292 FAT524291:FAT524292 FKP524291:FKP524292 FUL524291:FUL524292 GEH524291:GEH524292 GOD524291:GOD524292 GXZ524291:GXZ524292 HHV524291:HHV524292 HRR524291:HRR524292 IBN524291:IBN524292 ILJ524291:ILJ524292 IVF524291:IVF524292 JFB524291:JFB524292 JOX524291:JOX524292 JYT524291:JYT524292 KIP524291:KIP524292 KSL524291:KSL524292 LCH524291:LCH524292 LMD524291:LMD524292 LVZ524291:LVZ524292 MFV524291:MFV524292 MPR524291:MPR524292 MZN524291:MZN524292 NJJ524291:NJJ524292 NTF524291:NTF524292 ODB524291:ODB524292 OMX524291:OMX524292 OWT524291:OWT524292 PGP524291:PGP524292 PQL524291:PQL524292 QAH524291:QAH524292 QKD524291:QKD524292 QTZ524291:QTZ524292 RDV524291:RDV524292 RNR524291:RNR524292 RXN524291:RXN524292 SHJ524291:SHJ524292 SRF524291:SRF524292 TBB524291:TBB524292 TKX524291:TKX524292 TUT524291:TUT524292 UEP524291:UEP524292 UOL524291:UOL524292 UYH524291:UYH524292 VID524291:VID524292 VRZ524291:VRZ524292 WBV524291:WBV524292 WLR524291:WLR524292 WVN524291:WVN524292 F589827:F589828 JB589827:JB589828 SX589827:SX589828 ACT589827:ACT589828 AMP589827:AMP589828 AWL589827:AWL589828 BGH589827:BGH589828 BQD589827:BQD589828 BZZ589827:BZZ589828 CJV589827:CJV589828 CTR589827:CTR589828 DDN589827:DDN589828 DNJ589827:DNJ589828 DXF589827:DXF589828 EHB589827:EHB589828 EQX589827:EQX589828 FAT589827:FAT589828 FKP589827:FKP589828 FUL589827:FUL589828 GEH589827:GEH589828 GOD589827:GOD589828 GXZ589827:GXZ589828 HHV589827:HHV589828 HRR589827:HRR589828 IBN589827:IBN589828 ILJ589827:ILJ589828 IVF589827:IVF589828 JFB589827:JFB589828 JOX589827:JOX589828 JYT589827:JYT589828 KIP589827:KIP589828 KSL589827:KSL589828 LCH589827:LCH589828 LMD589827:LMD589828 LVZ589827:LVZ589828 MFV589827:MFV589828 MPR589827:MPR589828 MZN589827:MZN589828 NJJ589827:NJJ589828 NTF589827:NTF589828 ODB589827:ODB589828 OMX589827:OMX589828 OWT589827:OWT589828 PGP589827:PGP589828 PQL589827:PQL589828 QAH589827:QAH589828 QKD589827:QKD589828 QTZ589827:QTZ589828 RDV589827:RDV589828 RNR589827:RNR589828 RXN589827:RXN589828 SHJ589827:SHJ589828 SRF589827:SRF589828 TBB589827:TBB589828 TKX589827:TKX589828 TUT589827:TUT589828 UEP589827:UEP589828 UOL589827:UOL589828 UYH589827:UYH589828 VID589827:VID589828 VRZ589827:VRZ589828 WBV589827:WBV589828 WLR589827:WLR589828 WVN589827:WVN589828 F655363:F655364 JB655363:JB655364 SX655363:SX655364 ACT655363:ACT655364 AMP655363:AMP655364 AWL655363:AWL655364 BGH655363:BGH655364 BQD655363:BQD655364 BZZ655363:BZZ655364 CJV655363:CJV655364 CTR655363:CTR655364 DDN655363:DDN655364 DNJ655363:DNJ655364 DXF655363:DXF655364 EHB655363:EHB655364 EQX655363:EQX655364 FAT655363:FAT655364 FKP655363:FKP655364 FUL655363:FUL655364 GEH655363:GEH655364 GOD655363:GOD655364 GXZ655363:GXZ655364 HHV655363:HHV655364 HRR655363:HRR655364 IBN655363:IBN655364 ILJ655363:ILJ655364 IVF655363:IVF655364 JFB655363:JFB655364 JOX655363:JOX655364 JYT655363:JYT655364 KIP655363:KIP655364 KSL655363:KSL655364 LCH655363:LCH655364 LMD655363:LMD655364 LVZ655363:LVZ655364 MFV655363:MFV655364 MPR655363:MPR655364 MZN655363:MZN655364 NJJ655363:NJJ655364 NTF655363:NTF655364 ODB655363:ODB655364 OMX655363:OMX655364 OWT655363:OWT655364 PGP655363:PGP655364 PQL655363:PQL655364 QAH655363:QAH655364 QKD655363:QKD655364 QTZ655363:QTZ655364 RDV655363:RDV655364 RNR655363:RNR655364 RXN655363:RXN655364 SHJ655363:SHJ655364 SRF655363:SRF655364 TBB655363:TBB655364 TKX655363:TKX655364 TUT655363:TUT655364 UEP655363:UEP655364 UOL655363:UOL655364 UYH655363:UYH655364 VID655363:VID655364 VRZ655363:VRZ655364 WBV655363:WBV655364 WLR655363:WLR655364 WVN655363:WVN655364 F720899:F720900 JB720899:JB720900 SX720899:SX720900 ACT720899:ACT720900 AMP720899:AMP720900 AWL720899:AWL720900 BGH720899:BGH720900 BQD720899:BQD720900 BZZ720899:BZZ720900 CJV720899:CJV720900 CTR720899:CTR720900 DDN720899:DDN720900 DNJ720899:DNJ720900 DXF720899:DXF720900 EHB720899:EHB720900 EQX720899:EQX720900 FAT720899:FAT720900 FKP720899:FKP720900 FUL720899:FUL720900 GEH720899:GEH720900 GOD720899:GOD720900 GXZ720899:GXZ720900 HHV720899:HHV720900 HRR720899:HRR720900 IBN720899:IBN720900 ILJ720899:ILJ720900 IVF720899:IVF720900 JFB720899:JFB720900 JOX720899:JOX720900 JYT720899:JYT720900 KIP720899:KIP720900 KSL720899:KSL720900 LCH720899:LCH720900 LMD720899:LMD720900 LVZ720899:LVZ720900 MFV720899:MFV720900 MPR720899:MPR720900 MZN720899:MZN720900 NJJ720899:NJJ720900 NTF720899:NTF720900 ODB720899:ODB720900 OMX720899:OMX720900 OWT720899:OWT720900 PGP720899:PGP720900 PQL720899:PQL720900 QAH720899:QAH720900 QKD720899:QKD720900 QTZ720899:QTZ720900 RDV720899:RDV720900 RNR720899:RNR720900 RXN720899:RXN720900 SHJ720899:SHJ720900 SRF720899:SRF720900 TBB720899:TBB720900 TKX720899:TKX720900 TUT720899:TUT720900 UEP720899:UEP720900 UOL720899:UOL720900 UYH720899:UYH720900 VID720899:VID720900 VRZ720899:VRZ720900 WBV720899:WBV720900 WLR720899:WLR720900 WVN720899:WVN720900 F786435:F786436 JB786435:JB786436 SX786435:SX786436 ACT786435:ACT786436 AMP786435:AMP786436 AWL786435:AWL786436 BGH786435:BGH786436 BQD786435:BQD786436 BZZ786435:BZZ786436 CJV786435:CJV786436 CTR786435:CTR786436 DDN786435:DDN786436 DNJ786435:DNJ786436 DXF786435:DXF786436 EHB786435:EHB786436 EQX786435:EQX786436 FAT786435:FAT786436 FKP786435:FKP786436 FUL786435:FUL786436 GEH786435:GEH786436 GOD786435:GOD786436 GXZ786435:GXZ786436 HHV786435:HHV786436 HRR786435:HRR786436 IBN786435:IBN786436 ILJ786435:ILJ786436 IVF786435:IVF786436 JFB786435:JFB786436 JOX786435:JOX786436 JYT786435:JYT786436 KIP786435:KIP786436 KSL786435:KSL786436 LCH786435:LCH786436 LMD786435:LMD786436 LVZ786435:LVZ786436 MFV786435:MFV786436 MPR786435:MPR786436 MZN786435:MZN786436 NJJ786435:NJJ786436 NTF786435:NTF786436 ODB786435:ODB786436 OMX786435:OMX786436 OWT786435:OWT786436 PGP786435:PGP786436 PQL786435:PQL786436 QAH786435:QAH786436 QKD786435:QKD786436 QTZ786435:QTZ786436 RDV786435:RDV786436 RNR786435:RNR786436 RXN786435:RXN786436 SHJ786435:SHJ786436 SRF786435:SRF786436 TBB786435:TBB786436 TKX786435:TKX786436 TUT786435:TUT786436 UEP786435:UEP786436 UOL786435:UOL786436 UYH786435:UYH786436 VID786435:VID786436 VRZ786435:VRZ786436 WBV786435:WBV786436 WLR786435:WLR786436 WVN786435:WVN786436 F851971:F851972 JB851971:JB851972 SX851971:SX851972 ACT851971:ACT851972 AMP851971:AMP851972 AWL851971:AWL851972 BGH851971:BGH851972 BQD851971:BQD851972 BZZ851971:BZZ851972 CJV851971:CJV851972 CTR851971:CTR851972 DDN851971:DDN851972 DNJ851971:DNJ851972 DXF851971:DXF851972 EHB851971:EHB851972 EQX851971:EQX851972 FAT851971:FAT851972 FKP851971:FKP851972 FUL851971:FUL851972 GEH851971:GEH851972 GOD851971:GOD851972 GXZ851971:GXZ851972 HHV851971:HHV851972 HRR851971:HRR851972 IBN851971:IBN851972 ILJ851971:ILJ851972 IVF851971:IVF851972 JFB851971:JFB851972 JOX851971:JOX851972 JYT851971:JYT851972 KIP851971:KIP851972 KSL851971:KSL851972 LCH851971:LCH851972 LMD851971:LMD851972 LVZ851971:LVZ851972 MFV851971:MFV851972 MPR851971:MPR851972 MZN851971:MZN851972 NJJ851971:NJJ851972 NTF851971:NTF851972 ODB851971:ODB851972 OMX851971:OMX851972 OWT851971:OWT851972 PGP851971:PGP851972 PQL851971:PQL851972 QAH851971:QAH851972 QKD851971:QKD851972 QTZ851971:QTZ851972 RDV851971:RDV851972 RNR851971:RNR851972 RXN851971:RXN851972 SHJ851971:SHJ851972 SRF851971:SRF851972 TBB851971:TBB851972 TKX851971:TKX851972 TUT851971:TUT851972 UEP851971:UEP851972 UOL851971:UOL851972 UYH851971:UYH851972 VID851971:VID851972 VRZ851971:VRZ851972 WBV851971:WBV851972 WLR851971:WLR851972 WVN851971:WVN851972 F917507:F917508 JB917507:JB917508 SX917507:SX917508 ACT917507:ACT917508 AMP917507:AMP917508 AWL917507:AWL917508 BGH917507:BGH917508 BQD917507:BQD917508 BZZ917507:BZZ917508 CJV917507:CJV917508 CTR917507:CTR917508 DDN917507:DDN917508 DNJ917507:DNJ917508 DXF917507:DXF917508 EHB917507:EHB917508 EQX917507:EQX917508 FAT917507:FAT917508 FKP917507:FKP917508 FUL917507:FUL917508 GEH917507:GEH917508 GOD917507:GOD917508 GXZ917507:GXZ917508 HHV917507:HHV917508 HRR917507:HRR917508 IBN917507:IBN917508 ILJ917507:ILJ917508 IVF917507:IVF917508 JFB917507:JFB917508 JOX917507:JOX917508 JYT917507:JYT917508 KIP917507:KIP917508 KSL917507:KSL917508 LCH917507:LCH917508 LMD917507:LMD917508 LVZ917507:LVZ917508 MFV917507:MFV917508 MPR917507:MPR917508 MZN917507:MZN917508 NJJ917507:NJJ917508 NTF917507:NTF917508 ODB917507:ODB917508 OMX917507:OMX917508 OWT917507:OWT917508 PGP917507:PGP917508 PQL917507:PQL917508 QAH917507:QAH917508 QKD917507:QKD917508 QTZ917507:QTZ917508 RDV917507:RDV917508 RNR917507:RNR917508 RXN917507:RXN917508 SHJ917507:SHJ917508 SRF917507:SRF917508 TBB917507:TBB917508 TKX917507:TKX917508 TUT917507:TUT917508 UEP917507:UEP917508 UOL917507:UOL917508 UYH917507:UYH917508 VID917507:VID917508 VRZ917507:VRZ917508 WBV917507:WBV917508 WLR917507:WLR917508 WVN917507:WVN917508 F983043:F983044 JB983043:JB983044 SX983043:SX983044 ACT983043:ACT983044 AMP983043:AMP983044 AWL983043:AWL983044 BGH983043:BGH983044 BQD983043:BQD983044 BZZ983043:BZZ983044 CJV983043:CJV983044 CTR983043:CTR983044 DDN983043:DDN983044 DNJ983043:DNJ983044 DXF983043:DXF983044 EHB983043:EHB983044 EQX983043:EQX983044 FAT983043:FAT983044 FKP983043:FKP983044 FUL983043:FUL983044 GEH983043:GEH983044 GOD983043:GOD983044 GXZ983043:GXZ983044 HHV983043:HHV983044 HRR983043:HRR983044 IBN983043:IBN983044 ILJ983043:ILJ983044 IVF983043:IVF983044 JFB983043:JFB983044 JOX983043:JOX983044 JYT983043:JYT983044 KIP983043:KIP983044 KSL983043:KSL983044 LCH983043:LCH983044 LMD983043:LMD983044 LVZ983043:LVZ983044 MFV983043:MFV983044 MPR983043:MPR983044 MZN983043:MZN983044 NJJ983043:NJJ983044 NTF983043:NTF983044 ODB983043:ODB983044 OMX983043:OMX983044 OWT983043:OWT983044 PGP983043:PGP983044 PQL983043:PQL983044 QAH983043:QAH983044 QKD983043:QKD983044 QTZ983043:QTZ983044 RDV983043:RDV983044 RNR983043:RNR983044 RXN983043:RXN983044 SHJ983043:SHJ983044 SRF983043:SRF983044 TBB983043:TBB983044 TKX983043:TKX983044 TUT983043:TUT983044 UEP983043:UEP983044 UOL983043:UOL983044 UYH983043:UYH983044 VID983043:VID983044 VRZ983043:VRZ983044 WBV983043:WBV983044 WLR983043:WLR983044 WVN983043:WVN983044 H3:H4 JD3:JD4 SZ3:SZ4 ACV3:ACV4 AMR3:AMR4 AWN3:AWN4 BGJ3:BGJ4 BQF3:BQF4 CAB3:CAB4 CJX3:CJX4 CTT3:CTT4 DDP3:DDP4 DNL3:DNL4 DXH3:DXH4 EHD3:EHD4 EQZ3:EQZ4 FAV3:FAV4 FKR3:FKR4 FUN3:FUN4 GEJ3:GEJ4 GOF3:GOF4 GYB3:GYB4 HHX3:HHX4 HRT3:HRT4 IBP3:IBP4 ILL3:ILL4 IVH3:IVH4 JFD3:JFD4 JOZ3:JOZ4 JYV3:JYV4 KIR3:KIR4 KSN3:KSN4 LCJ3:LCJ4 LMF3:LMF4 LWB3:LWB4 MFX3:MFX4 MPT3:MPT4 MZP3:MZP4 NJL3:NJL4 NTH3:NTH4 ODD3:ODD4 OMZ3:OMZ4 OWV3:OWV4 PGR3:PGR4 PQN3:PQN4 QAJ3:QAJ4 QKF3:QKF4 QUB3:QUB4 RDX3:RDX4 RNT3:RNT4 RXP3:RXP4 SHL3:SHL4 SRH3:SRH4 TBD3:TBD4 TKZ3:TKZ4 TUV3:TUV4 UER3:UER4 UON3:UON4 UYJ3:UYJ4 VIF3:VIF4 VSB3:VSB4 WBX3:WBX4 WLT3:WLT4 WVP3:WVP4 H65539:H65540 JD65539:JD65540 SZ65539:SZ65540 ACV65539:ACV65540 AMR65539:AMR65540 AWN65539:AWN65540 BGJ65539:BGJ65540 BQF65539:BQF65540 CAB65539:CAB65540 CJX65539:CJX65540 CTT65539:CTT65540 DDP65539:DDP65540 DNL65539:DNL65540 DXH65539:DXH65540 EHD65539:EHD65540 EQZ65539:EQZ65540 FAV65539:FAV65540 FKR65539:FKR65540 FUN65539:FUN65540 GEJ65539:GEJ65540 GOF65539:GOF65540 GYB65539:GYB65540 HHX65539:HHX65540 HRT65539:HRT65540 IBP65539:IBP65540 ILL65539:ILL65540 IVH65539:IVH65540 JFD65539:JFD65540 JOZ65539:JOZ65540 JYV65539:JYV65540 KIR65539:KIR65540 KSN65539:KSN65540 LCJ65539:LCJ65540 LMF65539:LMF65540 LWB65539:LWB65540 MFX65539:MFX65540 MPT65539:MPT65540 MZP65539:MZP65540 NJL65539:NJL65540 NTH65539:NTH65540 ODD65539:ODD65540 OMZ65539:OMZ65540 OWV65539:OWV65540 PGR65539:PGR65540 PQN65539:PQN65540 QAJ65539:QAJ65540 QKF65539:QKF65540 QUB65539:QUB65540 RDX65539:RDX65540 RNT65539:RNT65540 RXP65539:RXP65540 SHL65539:SHL65540 SRH65539:SRH65540 TBD65539:TBD65540 TKZ65539:TKZ65540 TUV65539:TUV65540 UER65539:UER65540 UON65539:UON65540 UYJ65539:UYJ65540 VIF65539:VIF65540 VSB65539:VSB65540 WBX65539:WBX65540 WLT65539:WLT65540 WVP65539:WVP65540 H131075:H131076 JD131075:JD131076 SZ131075:SZ131076 ACV131075:ACV131076 AMR131075:AMR131076 AWN131075:AWN131076 BGJ131075:BGJ131076 BQF131075:BQF131076 CAB131075:CAB131076 CJX131075:CJX131076 CTT131075:CTT131076 DDP131075:DDP131076 DNL131075:DNL131076 DXH131075:DXH131076 EHD131075:EHD131076 EQZ131075:EQZ131076 FAV131075:FAV131076 FKR131075:FKR131076 FUN131075:FUN131076 GEJ131075:GEJ131076 GOF131075:GOF131076 GYB131075:GYB131076 HHX131075:HHX131076 HRT131075:HRT131076 IBP131075:IBP131076 ILL131075:ILL131076 IVH131075:IVH131076 JFD131075:JFD131076 JOZ131075:JOZ131076 JYV131075:JYV131076 KIR131075:KIR131076 KSN131075:KSN131076 LCJ131075:LCJ131076 LMF131075:LMF131076 LWB131075:LWB131076 MFX131075:MFX131076 MPT131075:MPT131076 MZP131075:MZP131076 NJL131075:NJL131076 NTH131075:NTH131076 ODD131075:ODD131076 OMZ131075:OMZ131076 OWV131075:OWV131076 PGR131075:PGR131076 PQN131075:PQN131076 QAJ131075:QAJ131076 QKF131075:QKF131076 QUB131075:QUB131076 RDX131075:RDX131076 RNT131075:RNT131076 RXP131075:RXP131076 SHL131075:SHL131076 SRH131075:SRH131076 TBD131075:TBD131076 TKZ131075:TKZ131076 TUV131075:TUV131076 UER131075:UER131076 UON131075:UON131076 UYJ131075:UYJ131076 VIF131075:VIF131076 VSB131075:VSB131076 WBX131075:WBX131076 WLT131075:WLT131076 WVP131075:WVP131076 H196611:H196612 JD196611:JD196612 SZ196611:SZ196612 ACV196611:ACV196612 AMR196611:AMR196612 AWN196611:AWN196612 BGJ196611:BGJ196612 BQF196611:BQF196612 CAB196611:CAB196612 CJX196611:CJX196612 CTT196611:CTT196612 DDP196611:DDP196612 DNL196611:DNL196612 DXH196611:DXH196612 EHD196611:EHD196612 EQZ196611:EQZ196612 FAV196611:FAV196612 FKR196611:FKR196612 FUN196611:FUN196612 GEJ196611:GEJ196612 GOF196611:GOF196612 GYB196611:GYB196612 HHX196611:HHX196612 HRT196611:HRT196612 IBP196611:IBP196612 ILL196611:ILL196612 IVH196611:IVH196612 JFD196611:JFD196612 JOZ196611:JOZ196612 JYV196611:JYV196612 KIR196611:KIR196612 KSN196611:KSN196612 LCJ196611:LCJ196612 LMF196611:LMF196612 LWB196611:LWB196612 MFX196611:MFX196612 MPT196611:MPT196612 MZP196611:MZP196612 NJL196611:NJL196612 NTH196611:NTH196612 ODD196611:ODD196612 OMZ196611:OMZ196612 OWV196611:OWV196612 PGR196611:PGR196612 PQN196611:PQN196612 QAJ196611:QAJ196612 QKF196611:QKF196612 QUB196611:QUB196612 RDX196611:RDX196612 RNT196611:RNT196612 RXP196611:RXP196612 SHL196611:SHL196612 SRH196611:SRH196612 TBD196611:TBD196612 TKZ196611:TKZ196612 TUV196611:TUV196612 UER196611:UER196612 UON196611:UON196612 UYJ196611:UYJ196612 VIF196611:VIF196612 VSB196611:VSB196612 WBX196611:WBX196612 WLT196611:WLT196612 WVP196611:WVP196612 H262147:H262148 JD262147:JD262148 SZ262147:SZ262148 ACV262147:ACV262148 AMR262147:AMR262148 AWN262147:AWN262148 BGJ262147:BGJ262148 BQF262147:BQF262148 CAB262147:CAB262148 CJX262147:CJX262148 CTT262147:CTT262148 DDP262147:DDP262148 DNL262147:DNL262148 DXH262147:DXH262148 EHD262147:EHD262148 EQZ262147:EQZ262148 FAV262147:FAV262148 FKR262147:FKR262148 FUN262147:FUN262148 GEJ262147:GEJ262148 GOF262147:GOF262148 GYB262147:GYB262148 HHX262147:HHX262148 HRT262147:HRT262148 IBP262147:IBP262148 ILL262147:ILL262148 IVH262147:IVH262148 JFD262147:JFD262148 JOZ262147:JOZ262148 JYV262147:JYV262148 KIR262147:KIR262148 KSN262147:KSN262148 LCJ262147:LCJ262148 LMF262147:LMF262148 LWB262147:LWB262148 MFX262147:MFX262148 MPT262147:MPT262148 MZP262147:MZP262148 NJL262147:NJL262148 NTH262147:NTH262148 ODD262147:ODD262148 OMZ262147:OMZ262148 OWV262147:OWV262148 PGR262147:PGR262148 PQN262147:PQN262148 QAJ262147:QAJ262148 QKF262147:QKF262148 QUB262147:QUB262148 RDX262147:RDX262148 RNT262147:RNT262148 RXP262147:RXP262148 SHL262147:SHL262148 SRH262147:SRH262148 TBD262147:TBD262148 TKZ262147:TKZ262148 TUV262147:TUV262148 UER262147:UER262148 UON262147:UON262148 UYJ262147:UYJ262148 VIF262147:VIF262148 VSB262147:VSB262148 WBX262147:WBX262148 WLT262147:WLT262148 WVP262147:WVP262148 H327683:H327684 JD327683:JD327684 SZ327683:SZ327684 ACV327683:ACV327684 AMR327683:AMR327684 AWN327683:AWN327684 BGJ327683:BGJ327684 BQF327683:BQF327684 CAB327683:CAB327684 CJX327683:CJX327684 CTT327683:CTT327684 DDP327683:DDP327684 DNL327683:DNL327684 DXH327683:DXH327684 EHD327683:EHD327684 EQZ327683:EQZ327684 FAV327683:FAV327684 FKR327683:FKR327684 FUN327683:FUN327684 GEJ327683:GEJ327684 GOF327683:GOF327684 GYB327683:GYB327684 HHX327683:HHX327684 HRT327683:HRT327684 IBP327683:IBP327684 ILL327683:ILL327684 IVH327683:IVH327684 JFD327683:JFD327684 JOZ327683:JOZ327684 JYV327683:JYV327684 KIR327683:KIR327684 KSN327683:KSN327684 LCJ327683:LCJ327684 LMF327683:LMF327684 LWB327683:LWB327684 MFX327683:MFX327684 MPT327683:MPT327684 MZP327683:MZP327684 NJL327683:NJL327684 NTH327683:NTH327684 ODD327683:ODD327684 OMZ327683:OMZ327684 OWV327683:OWV327684 PGR327683:PGR327684 PQN327683:PQN327684 QAJ327683:QAJ327684 QKF327683:QKF327684 QUB327683:QUB327684 RDX327683:RDX327684 RNT327683:RNT327684 RXP327683:RXP327684 SHL327683:SHL327684 SRH327683:SRH327684 TBD327683:TBD327684 TKZ327683:TKZ327684 TUV327683:TUV327684 UER327683:UER327684 UON327683:UON327684 UYJ327683:UYJ327684 VIF327683:VIF327684 VSB327683:VSB327684 WBX327683:WBX327684 WLT327683:WLT327684 WVP327683:WVP327684 H393219:H393220 JD393219:JD393220 SZ393219:SZ393220 ACV393219:ACV393220 AMR393219:AMR393220 AWN393219:AWN393220 BGJ393219:BGJ393220 BQF393219:BQF393220 CAB393219:CAB393220 CJX393219:CJX393220 CTT393219:CTT393220 DDP393219:DDP393220 DNL393219:DNL393220 DXH393219:DXH393220 EHD393219:EHD393220 EQZ393219:EQZ393220 FAV393219:FAV393220 FKR393219:FKR393220 FUN393219:FUN393220 GEJ393219:GEJ393220 GOF393219:GOF393220 GYB393219:GYB393220 HHX393219:HHX393220 HRT393219:HRT393220 IBP393219:IBP393220 ILL393219:ILL393220 IVH393219:IVH393220 JFD393219:JFD393220 JOZ393219:JOZ393220 JYV393219:JYV393220 KIR393219:KIR393220 KSN393219:KSN393220 LCJ393219:LCJ393220 LMF393219:LMF393220 LWB393219:LWB393220 MFX393219:MFX393220 MPT393219:MPT393220 MZP393219:MZP393220 NJL393219:NJL393220 NTH393219:NTH393220 ODD393219:ODD393220 OMZ393219:OMZ393220 OWV393219:OWV393220 PGR393219:PGR393220 PQN393219:PQN393220 QAJ393219:QAJ393220 QKF393219:QKF393220 QUB393219:QUB393220 RDX393219:RDX393220 RNT393219:RNT393220 RXP393219:RXP393220 SHL393219:SHL393220 SRH393219:SRH393220 TBD393219:TBD393220 TKZ393219:TKZ393220 TUV393219:TUV393220 UER393219:UER393220 UON393219:UON393220 UYJ393219:UYJ393220 VIF393219:VIF393220 VSB393219:VSB393220 WBX393219:WBX393220 WLT393219:WLT393220 WVP393219:WVP393220 H458755:H458756 JD458755:JD458756 SZ458755:SZ458756 ACV458755:ACV458756 AMR458755:AMR458756 AWN458755:AWN458756 BGJ458755:BGJ458756 BQF458755:BQF458756 CAB458755:CAB458756 CJX458755:CJX458756 CTT458755:CTT458756 DDP458755:DDP458756 DNL458755:DNL458756 DXH458755:DXH458756 EHD458755:EHD458756 EQZ458755:EQZ458756 FAV458755:FAV458756 FKR458755:FKR458756 FUN458755:FUN458756 GEJ458755:GEJ458756 GOF458755:GOF458756 GYB458755:GYB458756 HHX458755:HHX458756 HRT458755:HRT458756 IBP458755:IBP458756 ILL458755:ILL458756 IVH458755:IVH458756 JFD458755:JFD458756 JOZ458755:JOZ458756 JYV458755:JYV458756 KIR458755:KIR458756 KSN458755:KSN458756 LCJ458755:LCJ458756 LMF458755:LMF458756 LWB458755:LWB458756 MFX458755:MFX458756 MPT458755:MPT458756 MZP458755:MZP458756 NJL458755:NJL458756 NTH458755:NTH458756 ODD458755:ODD458756 OMZ458755:OMZ458756 OWV458755:OWV458756 PGR458755:PGR458756 PQN458755:PQN458756 QAJ458755:QAJ458756 QKF458755:QKF458756 QUB458755:QUB458756 RDX458755:RDX458756 RNT458755:RNT458756 RXP458755:RXP458756 SHL458755:SHL458756 SRH458755:SRH458756 TBD458755:TBD458756 TKZ458755:TKZ458756 TUV458755:TUV458756 UER458755:UER458756 UON458755:UON458756 UYJ458755:UYJ458756 VIF458755:VIF458756 VSB458755:VSB458756 WBX458755:WBX458756 WLT458755:WLT458756 WVP458755:WVP458756 H524291:H524292 JD524291:JD524292 SZ524291:SZ524292 ACV524291:ACV524292 AMR524291:AMR524292 AWN524291:AWN524292 BGJ524291:BGJ524292 BQF524291:BQF524292 CAB524291:CAB524292 CJX524291:CJX524292 CTT524291:CTT524292 DDP524291:DDP524292 DNL524291:DNL524292 DXH524291:DXH524292 EHD524291:EHD524292 EQZ524291:EQZ524292 FAV524291:FAV524292 FKR524291:FKR524292 FUN524291:FUN524292 GEJ524291:GEJ524292 GOF524291:GOF524292 GYB524291:GYB524292 HHX524291:HHX524292 HRT524291:HRT524292 IBP524291:IBP524292 ILL524291:ILL524292 IVH524291:IVH524292 JFD524291:JFD524292 JOZ524291:JOZ524292 JYV524291:JYV524292 KIR524291:KIR524292 KSN524291:KSN524292 LCJ524291:LCJ524292 LMF524291:LMF524292 LWB524291:LWB524292 MFX524291:MFX524292 MPT524291:MPT524292 MZP524291:MZP524292 NJL524291:NJL524292 NTH524291:NTH524292 ODD524291:ODD524292 OMZ524291:OMZ524292 OWV524291:OWV524292 PGR524291:PGR524292 PQN524291:PQN524292 QAJ524291:QAJ524292 QKF524291:QKF524292 QUB524291:QUB524292 RDX524291:RDX524292 RNT524291:RNT524292 RXP524291:RXP524292 SHL524291:SHL524292 SRH524291:SRH524292 TBD524291:TBD524292 TKZ524291:TKZ524292 TUV524291:TUV524292 UER524291:UER524292 UON524291:UON524292 UYJ524291:UYJ524292 VIF524291:VIF524292 VSB524291:VSB524292 WBX524291:WBX524292 WLT524291:WLT524292 WVP524291:WVP524292 H589827:H589828 JD589827:JD589828 SZ589827:SZ589828 ACV589827:ACV589828 AMR589827:AMR589828 AWN589827:AWN589828 BGJ589827:BGJ589828 BQF589827:BQF589828 CAB589827:CAB589828 CJX589827:CJX589828 CTT589827:CTT589828 DDP589827:DDP589828 DNL589827:DNL589828 DXH589827:DXH589828 EHD589827:EHD589828 EQZ589827:EQZ589828 FAV589827:FAV589828 FKR589827:FKR589828 FUN589827:FUN589828 GEJ589827:GEJ589828 GOF589827:GOF589828 GYB589827:GYB589828 HHX589827:HHX589828 HRT589827:HRT589828 IBP589827:IBP589828 ILL589827:ILL589828 IVH589827:IVH589828 JFD589827:JFD589828 JOZ589827:JOZ589828 JYV589827:JYV589828 KIR589827:KIR589828 KSN589827:KSN589828 LCJ589827:LCJ589828 LMF589827:LMF589828 LWB589827:LWB589828 MFX589827:MFX589828 MPT589827:MPT589828 MZP589827:MZP589828 NJL589827:NJL589828 NTH589827:NTH589828 ODD589827:ODD589828 OMZ589827:OMZ589828 OWV589827:OWV589828 PGR589827:PGR589828 PQN589827:PQN589828 QAJ589827:QAJ589828 QKF589827:QKF589828 QUB589827:QUB589828 RDX589827:RDX589828 RNT589827:RNT589828 RXP589827:RXP589828 SHL589827:SHL589828 SRH589827:SRH589828 TBD589827:TBD589828 TKZ589827:TKZ589828 TUV589827:TUV589828 UER589827:UER589828 UON589827:UON589828 UYJ589827:UYJ589828 VIF589827:VIF589828 VSB589827:VSB589828 WBX589827:WBX589828 WLT589827:WLT589828 WVP589827:WVP589828 H655363:H655364 JD655363:JD655364 SZ655363:SZ655364 ACV655363:ACV655364 AMR655363:AMR655364 AWN655363:AWN655364 BGJ655363:BGJ655364 BQF655363:BQF655364 CAB655363:CAB655364 CJX655363:CJX655364 CTT655363:CTT655364 DDP655363:DDP655364 DNL655363:DNL655364 DXH655363:DXH655364 EHD655363:EHD655364 EQZ655363:EQZ655364 FAV655363:FAV655364 FKR655363:FKR655364 FUN655363:FUN655364 GEJ655363:GEJ655364 GOF655363:GOF655364 GYB655363:GYB655364 HHX655363:HHX655364 HRT655363:HRT655364 IBP655363:IBP655364 ILL655363:ILL655364 IVH655363:IVH655364 JFD655363:JFD655364 JOZ655363:JOZ655364 JYV655363:JYV655364 KIR655363:KIR655364 KSN655363:KSN655364 LCJ655363:LCJ655364 LMF655363:LMF655364 LWB655363:LWB655364 MFX655363:MFX655364 MPT655363:MPT655364 MZP655363:MZP655364 NJL655363:NJL655364 NTH655363:NTH655364 ODD655363:ODD655364 OMZ655363:OMZ655364 OWV655363:OWV655364 PGR655363:PGR655364 PQN655363:PQN655364 QAJ655363:QAJ655364 QKF655363:QKF655364 QUB655363:QUB655364 RDX655363:RDX655364 RNT655363:RNT655364 RXP655363:RXP655364 SHL655363:SHL655364 SRH655363:SRH655364 TBD655363:TBD655364 TKZ655363:TKZ655364 TUV655363:TUV655364 UER655363:UER655364 UON655363:UON655364 UYJ655363:UYJ655364 VIF655363:VIF655364 VSB655363:VSB655364 WBX655363:WBX655364 WLT655363:WLT655364 WVP655363:WVP655364 H720899:H720900 JD720899:JD720900 SZ720899:SZ720900 ACV720899:ACV720900 AMR720899:AMR720900 AWN720899:AWN720900 BGJ720899:BGJ720900 BQF720899:BQF720900 CAB720899:CAB720900 CJX720899:CJX720900 CTT720899:CTT720900 DDP720899:DDP720900 DNL720899:DNL720900 DXH720899:DXH720900 EHD720899:EHD720900 EQZ720899:EQZ720900 FAV720899:FAV720900 FKR720899:FKR720900 FUN720899:FUN720900 GEJ720899:GEJ720900 GOF720899:GOF720900 GYB720899:GYB720900 HHX720899:HHX720900 HRT720899:HRT720900 IBP720899:IBP720900 ILL720899:ILL720900 IVH720899:IVH720900 JFD720899:JFD720900 JOZ720899:JOZ720900 JYV720899:JYV720900 KIR720899:KIR720900 KSN720899:KSN720900 LCJ720899:LCJ720900 LMF720899:LMF720900 LWB720899:LWB720900 MFX720899:MFX720900 MPT720899:MPT720900 MZP720899:MZP720900 NJL720899:NJL720900 NTH720899:NTH720900 ODD720899:ODD720900 OMZ720899:OMZ720900 OWV720899:OWV720900 PGR720899:PGR720900 PQN720899:PQN720900 QAJ720899:QAJ720900 QKF720899:QKF720900 QUB720899:QUB720900 RDX720899:RDX720900 RNT720899:RNT720900 RXP720899:RXP720900 SHL720899:SHL720900 SRH720899:SRH720900 TBD720899:TBD720900 TKZ720899:TKZ720900 TUV720899:TUV720900 UER720899:UER720900 UON720899:UON720900 UYJ720899:UYJ720900 VIF720899:VIF720900 VSB720899:VSB720900 WBX720899:WBX720900 WLT720899:WLT720900 WVP720899:WVP720900 H786435:H786436 JD786435:JD786436 SZ786435:SZ786436 ACV786435:ACV786436 AMR786435:AMR786436 AWN786435:AWN786436 BGJ786435:BGJ786436 BQF786435:BQF786436 CAB786435:CAB786436 CJX786435:CJX786436 CTT786435:CTT786436 DDP786435:DDP786436 DNL786435:DNL786436 DXH786435:DXH786436 EHD786435:EHD786436 EQZ786435:EQZ786436 FAV786435:FAV786436 FKR786435:FKR786436 FUN786435:FUN786436 GEJ786435:GEJ786436 GOF786435:GOF786436 GYB786435:GYB786436 HHX786435:HHX786436 HRT786435:HRT786436 IBP786435:IBP786436 ILL786435:ILL786436 IVH786435:IVH786436 JFD786435:JFD786436 JOZ786435:JOZ786436 JYV786435:JYV786436 KIR786435:KIR786436 KSN786435:KSN786436 LCJ786435:LCJ786436 LMF786435:LMF786436 LWB786435:LWB786436 MFX786435:MFX786436 MPT786435:MPT786436 MZP786435:MZP786436 NJL786435:NJL786436 NTH786435:NTH786436 ODD786435:ODD786436 OMZ786435:OMZ786436 OWV786435:OWV786436 PGR786435:PGR786436 PQN786435:PQN786436 QAJ786435:QAJ786436 QKF786435:QKF786436 QUB786435:QUB786436 RDX786435:RDX786436 RNT786435:RNT786436 RXP786435:RXP786436 SHL786435:SHL786436 SRH786435:SRH786436 TBD786435:TBD786436 TKZ786435:TKZ786436 TUV786435:TUV786436 UER786435:UER786436 UON786435:UON786436 UYJ786435:UYJ786436 VIF786435:VIF786436 VSB786435:VSB786436 WBX786435:WBX786436 WLT786435:WLT786436 WVP786435:WVP786436 H851971:H851972 JD851971:JD851972 SZ851971:SZ851972 ACV851971:ACV851972 AMR851971:AMR851972 AWN851971:AWN851972 BGJ851971:BGJ851972 BQF851971:BQF851972 CAB851971:CAB851972 CJX851971:CJX851972 CTT851971:CTT851972 DDP851971:DDP851972 DNL851971:DNL851972 DXH851971:DXH851972 EHD851971:EHD851972 EQZ851971:EQZ851972 FAV851971:FAV851972 FKR851971:FKR851972 FUN851971:FUN851972 GEJ851971:GEJ851972 GOF851971:GOF851972 GYB851971:GYB851972 HHX851971:HHX851972 HRT851971:HRT851972 IBP851971:IBP851972 ILL851971:ILL851972 IVH851971:IVH851972 JFD851971:JFD851972 JOZ851971:JOZ851972 JYV851971:JYV851972 KIR851971:KIR851972 KSN851971:KSN851972 LCJ851971:LCJ851972 LMF851971:LMF851972 LWB851971:LWB851972 MFX851971:MFX851972 MPT851971:MPT851972 MZP851971:MZP851972 NJL851971:NJL851972 NTH851971:NTH851972 ODD851971:ODD851972 OMZ851971:OMZ851972 OWV851971:OWV851972 PGR851971:PGR851972 PQN851971:PQN851972 QAJ851971:QAJ851972 QKF851971:QKF851972 QUB851971:QUB851972 RDX851971:RDX851972 RNT851971:RNT851972 RXP851971:RXP851972 SHL851971:SHL851972 SRH851971:SRH851972 TBD851971:TBD851972 TKZ851971:TKZ851972 TUV851971:TUV851972 UER851971:UER851972 UON851971:UON851972 UYJ851971:UYJ851972 VIF851971:VIF851972 VSB851971:VSB851972 WBX851971:WBX851972 WLT851971:WLT851972 WVP851971:WVP851972 H917507:H917508 JD917507:JD917508 SZ917507:SZ917508 ACV917507:ACV917508 AMR917507:AMR917508 AWN917507:AWN917508 BGJ917507:BGJ917508 BQF917507:BQF917508 CAB917507:CAB917508 CJX917507:CJX917508 CTT917507:CTT917508 DDP917507:DDP917508 DNL917507:DNL917508 DXH917507:DXH917508 EHD917507:EHD917508 EQZ917507:EQZ917508 FAV917507:FAV917508 FKR917507:FKR917508 FUN917507:FUN917508 GEJ917507:GEJ917508 GOF917507:GOF917508 GYB917507:GYB917508 HHX917507:HHX917508 HRT917507:HRT917508 IBP917507:IBP917508 ILL917507:ILL917508 IVH917507:IVH917508 JFD917507:JFD917508 JOZ917507:JOZ917508 JYV917507:JYV917508 KIR917507:KIR917508 KSN917507:KSN917508 LCJ917507:LCJ917508 LMF917507:LMF917508 LWB917507:LWB917508 MFX917507:MFX917508 MPT917507:MPT917508 MZP917507:MZP917508 NJL917507:NJL917508 NTH917507:NTH917508 ODD917507:ODD917508 OMZ917507:OMZ917508 OWV917507:OWV917508 PGR917507:PGR917508 PQN917507:PQN917508 QAJ917507:QAJ917508 QKF917507:QKF917508 QUB917507:QUB917508 RDX917507:RDX917508 RNT917507:RNT917508 RXP917507:RXP917508 SHL917507:SHL917508 SRH917507:SRH917508 TBD917507:TBD917508 TKZ917507:TKZ917508 TUV917507:TUV917508 UER917507:UER917508 UON917507:UON917508 UYJ917507:UYJ917508 VIF917507:VIF917508 VSB917507:VSB917508 WBX917507:WBX917508 WLT917507:WLT917508 WVP917507:WVP917508 H983043:H983044 JD983043:JD983044 SZ983043:SZ983044 ACV983043:ACV983044 AMR983043:AMR983044 AWN983043:AWN983044 BGJ983043:BGJ983044 BQF983043:BQF983044 CAB983043:CAB983044 CJX983043:CJX983044 CTT983043:CTT983044 DDP983043:DDP983044 DNL983043:DNL983044 DXH983043:DXH983044 EHD983043:EHD983044 EQZ983043:EQZ983044 FAV983043:FAV983044 FKR983043:FKR983044 FUN983043:FUN983044 GEJ983043:GEJ983044 GOF983043:GOF983044 GYB983043:GYB983044 HHX983043:HHX983044 HRT983043:HRT983044 IBP983043:IBP983044 ILL983043:ILL983044 IVH983043:IVH983044 JFD983043:JFD983044 JOZ983043:JOZ983044 JYV983043:JYV983044 KIR983043:KIR983044 KSN983043:KSN983044 LCJ983043:LCJ983044 LMF983043:LMF983044 LWB983043:LWB983044 MFX983043:MFX983044 MPT983043:MPT983044 MZP983043:MZP983044 NJL983043:NJL983044 NTH983043:NTH983044 ODD983043:ODD983044 OMZ983043:OMZ983044 OWV983043:OWV983044 PGR983043:PGR983044 PQN983043:PQN983044 QAJ983043:QAJ983044 QKF983043:QKF983044 QUB983043:QUB983044 RDX983043:RDX983044 RNT983043:RNT983044 RXP983043:RXP983044 SHL983043:SHL983044 SRH983043:SRH983044 TBD983043:TBD983044 TKZ983043:TKZ983044 TUV983043:TUV983044 UER983043:UER983044 UON983043:UON983044 UYJ983043:UYJ983044 VIF983043:VIF983044 VSB983043:VSB983044 WBX983043:WBX983044 WLT983043:WLT983044 WVP983043:WVP983044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6"/>
  <sheetViews>
    <sheetView workbookViewId="0">
      <selection activeCell="H4" sqref="H4"/>
    </sheetView>
  </sheetViews>
  <sheetFormatPr defaultColWidth="0" defaultRowHeight="15" zeroHeight="1" x14ac:dyDescent="0.25"/>
  <cols>
    <col min="1" max="1" width="2.85546875" customWidth="1"/>
    <col min="2" max="2" width="36.85546875" customWidth="1"/>
    <col min="3" max="3" width="9.140625" customWidth="1"/>
    <col min="4" max="9" width="15.85546875" customWidth="1"/>
    <col min="10" max="10" width="1.85546875" customWidth="1"/>
    <col min="11" max="15" width="0" hidden="1" customWidth="1"/>
  </cols>
  <sheetData>
    <row r="1" spans="2:9" x14ac:dyDescent="0.25">
      <c r="B1" s="141" t="s">
        <v>23</v>
      </c>
      <c r="D1" s="181" t="s">
        <v>20</v>
      </c>
      <c r="E1" s="182"/>
      <c r="F1" s="181" t="s">
        <v>21</v>
      </c>
      <c r="G1" s="182"/>
      <c r="H1" s="181" t="s">
        <v>22</v>
      </c>
      <c r="I1" s="182"/>
    </row>
    <row r="2" spans="2:9" x14ac:dyDescent="0.25">
      <c r="B2" s="140" t="s">
        <v>173</v>
      </c>
      <c r="C2" t="s">
        <v>15</v>
      </c>
      <c r="D2" s="139" t="s">
        <v>18</v>
      </c>
      <c r="E2" s="138" t="s">
        <v>19</v>
      </c>
      <c r="F2" s="139" t="s">
        <v>18</v>
      </c>
      <c r="G2" s="138" t="s">
        <v>19</v>
      </c>
      <c r="H2" s="139" t="s">
        <v>18</v>
      </c>
      <c r="I2" s="138" t="s">
        <v>19</v>
      </c>
    </row>
    <row r="3" spans="2:9" x14ac:dyDescent="0.25">
      <c r="B3" t="s">
        <v>0</v>
      </c>
      <c r="C3" s="7">
        <v>9</v>
      </c>
      <c r="D3" s="134">
        <v>4</v>
      </c>
      <c r="E3" s="12">
        <f>+$C3*D3</f>
        <v>36</v>
      </c>
      <c r="F3" s="134">
        <v>5</v>
      </c>
      <c r="G3" s="12">
        <f>+$C3*F3</f>
        <v>45</v>
      </c>
      <c r="H3" s="134">
        <v>2</v>
      </c>
      <c r="I3" s="12">
        <f>+$C3*H3</f>
        <v>18</v>
      </c>
    </row>
    <row r="4" spans="2:9" x14ac:dyDescent="0.25">
      <c r="B4" t="s">
        <v>1</v>
      </c>
      <c r="C4" s="7">
        <v>12</v>
      </c>
      <c r="D4" s="134">
        <v>5</v>
      </c>
      <c r="E4" s="12">
        <f>+$C4*D4</f>
        <v>60</v>
      </c>
      <c r="F4" s="134">
        <v>5</v>
      </c>
      <c r="G4" s="12">
        <f>+$C4*F4</f>
        <v>60</v>
      </c>
      <c r="H4" s="134">
        <v>5</v>
      </c>
      <c r="I4" s="12">
        <f>+$C4*H4</f>
        <v>60</v>
      </c>
    </row>
    <row r="5" spans="2:9" x14ac:dyDescent="0.25">
      <c r="B5" t="s">
        <v>16</v>
      </c>
      <c r="C5" s="137"/>
      <c r="D5" s="136"/>
      <c r="E5" s="135"/>
      <c r="F5" s="136"/>
      <c r="G5" s="135"/>
      <c r="H5" s="136"/>
      <c r="I5" s="135"/>
    </row>
    <row r="6" spans="2:9" x14ac:dyDescent="0.25">
      <c r="B6" s="1" t="s">
        <v>2</v>
      </c>
      <c r="C6" s="7">
        <v>6</v>
      </c>
      <c r="D6" s="134">
        <v>3</v>
      </c>
      <c r="E6" s="12">
        <f>+$C6*D6</f>
        <v>18</v>
      </c>
      <c r="F6" s="134">
        <v>5</v>
      </c>
      <c r="G6" s="12">
        <f>+$C6*F6</f>
        <v>30</v>
      </c>
      <c r="H6" s="134">
        <v>5</v>
      </c>
      <c r="I6" s="12">
        <f>+$C6*H6</f>
        <v>30</v>
      </c>
    </row>
    <row r="7" spans="2:9" x14ac:dyDescent="0.25">
      <c r="B7" s="1" t="s">
        <v>11</v>
      </c>
      <c r="C7" s="7">
        <v>6</v>
      </c>
      <c r="D7" s="134">
        <v>4</v>
      </c>
      <c r="E7" s="12">
        <f>+$C7*D7</f>
        <v>24</v>
      </c>
      <c r="F7" s="134">
        <v>3</v>
      </c>
      <c r="G7" s="12">
        <f>+$C7*F7</f>
        <v>18</v>
      </c>
      <c r="H7" s="134">
        <v>5</v>
      </c>
      <c r="I7" s="12">
        <f>+$C7*H7</f>
        <v>30</v>
      </c>
    </row>
    <row r="8" spans="2:9" x14ac:dyDescent="0.25">
      <c r="B8" s="1" t="s">
        <v>3</v>
      </c>
      <c r="C8" s="7">
        <v>10</v>
      </c>
      <c r="D8" s="134">
        <v>4</v>
      </c>
      <c r="E8" s="12">
        <f>+$C8*D8</f>
        <v>40</v>
      </c>
      <c r="F8" s="134">
        <v>5</v>
      </c>
      <c r="G8" s="12">
        <f>+$C8*F8</f>
        <v>50</v>
      </c>
      <c r="H8" s="134">
        <v>5</v>
      </c>
      <c r="I8" s="12">
        <f>+$C8*H8</f>
        <v>50</v>
      </c>
    </row>
    <row r="9" spans="2:9" x14ac:dyDescent="0.25">
      <c r="B9" s="1" t="s">
        <v>5</v>
      </c>
      <c r="C9" s="7">
        <v>8</v>
      </c>
      <c r="D9" s="134">
        <v>4</v>
      </c>
      <c r="E9" s="12">
        <f>+$C9*D9</f>
        <v>32</v>
      </c>
      <c r="F9" s="134">
        <v>5</v>
      </c>
      <c r="G9" s="12">
        <f>+$C9*F9</f>
        <v>40</v>
      </c>
      <c r="H9" s="134">
        <v>4</v>
      </c>
      <c r="I9" s="12">
        <f>+$C9*H9</f>
        <v>32</v>
      </c>
    </row>
    <row r="10" spans="2:9" x14ac:dyDescent="0.25">
      <c r="B10" t="s">
        <v>4</v>
      </c>
      <c r="C10" s="137"/>
      <c r="D10" s="136"/>
      <c r="E10" s="135"/>
      <c r="F10" s="136"/>
      <c r="G10" s="135"/>
      <c r="H10" s="136"/>
      <c r="I10" s="135"/>
    </row>
    <row r="11" spans="2:9" x14ac:dyDescent="0.25">
      <c r="B11" s="1" t="s">
        <v>6</v>
      </c>
      <c r="C11" s="7">
        <v>6</v>
      </c>
      <c r="D11" s="134">
        <v>5</v>
      </c>
      <c r="E11" s="12">
        <f t="shared" ref="E11:E19" si="0">+$C11*D11</f>
        <v>30</v>
      </c>
      <c r="F11" s="134">
        <v>5</v>
      </c>
      <c r="G11" s="12">
        <f t="shared" ref="G11:G19" si="1">+$C11*F11</f>
        <v>30</v>
      </c>
      <c r="H11" s="134">
        <v>3</v>
      </c>
      <c r="I11" s="12">
        <f t="shared" ref="I11:I19" si="2">+$C11*H11</f>
        <v>18</v>
      </c>
    </row>
    <row r="12" spans="2:9" x14ac:dyDescent="0.25">
      <c r="B12" s="1" t="s">
        <v>7</v>
      </c>
      <c r="C12" s="7">
        <v>7</v>
      </c>
      <c r="D12" s="134">
        <v>4</v>
      </c>
      <c r="E12" s="12">
        <f t="shared" si="0"/>
        <v>28</v>
      </c>
      <c r="F12" s="134">
        <v>4</v>
      </c>
      <c r="G12" s="12">
        <f t="shared" si="1"/>
        <v>28</v>
      </c>
      <c r="H12" s="134">
        <v>4</v>
      </c>
      <c r="I12" s="12">
        <f t="shared" si="2"/>
        <v>28</v>
      </c>
    </row>
    <row r="13" spans="2:9" x14ac:dyDescent="0.25">
      <c r="B13" s="1" t="s">
        <v>8</v>
      </c>
      <c r="C13" s="7">
        <v>8</v>
      </c>
      <c r="D13" s="134">
        <v>4</v>
      </c>
      <c r="E13" s="12">
        <f t="shared" si="0"/>
        <v>32</v>
      </c>
      <c r="F13" s="134">
        <v>4</v>
      </c>
      <c r="G13" s="12">
        <f t="shared" si="1"/>
        <v>32</v>
      </c>
      <c r="H13" s="134">
        <v>4</v>
      </c>
      <c r="I13" s="12">
        <f t="shared" si="2"/>
        <v>32</v>
      </c>
    </row>
    <row r="14" spans="2:9" x14ac:dyDescent="0.25">
      <c r="B14" s="1" t="s">
        <v>9</v>
      </c>
      <c r="C14" s="7">
        <v>4</v>
      </c>
      <c r="D14" s="134">
        <v>4</v>
      </c>
      <c r="E14" s="12">
        <f t="shared" si="0"/>
        <v>16</v>
      </c>
      <c r="F14" s="134">
        <v>5</v>
      </c>
      <c r="G14" s="12">
        <f t="shared" si="1"/>
        <v>20</v>
      </c>
      <c r="H14" s="134">
        <v>4</v>
      </c>
      <c r="I14" s="12">
        <f t="shared" si="2"/>
        <v>16</v>
      </c>
    </row>
    <row r="15" spans="2:9" x14ac:dyDescent="0.25">
      <c r="B15" s="1" t="s">
        <v>10</v>
      </c>
      <c r="C15" s="7">
        <v>5</v>
      </c>
      <c r="D15" s="134">
        <v>4</v>
      </c>
      <c r="E15" s="12">
        <f t="shared" si="0"/>
        <v>20</v>
      </c>
      <c r="F15" s="134">
        <v>4</v>
      </c>
      <c r="G15" s="12">
        <f t="shared" si="1"/>
        <v>20</v>
      </c>
      <c r="H15" s="134">
        <v>4</v>
      </c>
      <c r="I15" s="12">
        <f t="shared" si="2"/>
        <v>20</v>
      </c>
    </row>
    <row r="16" spans="2:9" x14ac:dyDescent="0.25">
      <c r="B16" s="1" t="s">
        <v>13</v>
      </c>
      <c r="C16" s="7">
        <v>5</v>
      </c>
      <c r="D16" s="134">
        <v>3</v>
      </c>
      <c r="E16" s="12">
        <f t="shared" si="0"/>
        <v>15</v>
      </c>
      <c r="F16" s="134">
        <v>4</v>
      </c>
      <c r="G16" s="12">
        <f t="shared" si="1"/>
        <v>20</v>
      </c>
      <c r="H16" s="134">
        <v>4</v>
      </c>
      <c r="I16" s="12">
        <f t="shared" si="2"/>
        <v>20</v>
      </c>
    </row>
    <row r="17" spans="2:9" x14ac:dyDescent="0.25">
      <c r="B17" t="s">
        <v>14</v>
      </c>
      <c r="C17" s="7">
        <v>5</v>
      </c>
      <c r="D17" s="134">
        <v>4</v>
      </c>
      <c r="E17" s="12">
        <f t="shared" si="0"/>
        <v>20</v>
      </c>
      <c r="F17" s="134">
        <v>4</v>
      </c>
      <c r="G17" s="12">
        <f t="shared" si="1"/>
        <v>20</v>
      </c>
      <c r="H17" s="134">
        <v>4</v>
      </c>
      <c r="I17" s="12">
        <f t="shared" si="2"/>
        <v>20</v>
      </c>
    </row>
    <row r="18" spans="2:9" x14ac:dyDescent="0.25">
      <c r="B18" t="s">
        <v>12</v>
      </c>
      <c r="C18" s="7">
        <v>5</v>
      </c>
      <c r="D18" s="134">
        <v>4</v>
      </c>
      <c r="E18" s="12">
        <f t="shared" si="0"/>
        <v>20</v>
      </c>
      <c r="F18" s="134">
        <v>4</v>
      </c>
      <c r="G18" s="12">
        <f t="shared" si="1"/>
        <v>20</v>
      </c>
      <c r="H18" s="134">
        <v>4</v>
      </c>
      <c r="I18" s="12">
        <f t="shared" si="2"/>
        <v>20</v>
      </c>
    </row>
    <row r="19" spans="2:9" x14ac:dyDescent="0.25">
      <c r="B19" s="2" t="s">
        <v>17</v>
      </c>
      <c r="C19" s="7">
        <v>4</v>
      </c>
      <c r="D19" s="134"/>
      <c r="E19" s="12">
        <f t="shared" si="0"/>
        <v>0</v>
      </c>
      <c r="F19" s="134"/>
      <c r="G19" s="12">
        <f t="shared" si="1"/>
        <v>0</v>
      </c>
      <c r="H19" s="134"/>
      <c r="I19" s="12">
        <f t="shared" si="2"/>
        <v>0</v>
      </c>
    </row>
    <row r="20" spans="2:9" x14ac:dyDescent="0.25">
      <c r="D20" s="133"/>
      <c r="E20" s="132">
        <f>SUM(E3:E19)</f>
        <v>391</v>
      </c>
      <c r="F20" s="133"/>
      <c r="G20" s="132">
        <f>SUM(G3:G19)</f>
        <v>433</v>
      </c>
      <c r="H20" s="133"/>
      <c r="I20" s="132">
        <f>SUM(I3:I19)</f>
        <v>394</v>
      </c>
    </row>
    <row r="21" spans="2:9" x14ac:dyDescent="0.25"/>
    <row r="22" spans="2:9" x14ac:dyDescent="0.25"/>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x14ac:dyDescent="0.25"/>
    <row r="33" x14ac:dyDescent="0.25"/>
    <row r="34" x14ac:dyDescent="0.25"/>
    <row r="35" x14ac:dyDescent="0.25"/>
    <row r="36" ht="129" customHeight="1" x14ac:dyDescent="0.25"/>
  </sheetData>
  <sheetProtection sheet="1" objects="1" scenarios="1" selectLockedCells="1"/>
  <mergeCells count="3">
    <mergeCell ref="D1:E1"/>
    <mergeCell ref="F1:G1"/>
    <mergeCell ref="H1:I1"/>
  </mergeCells>
  <dataValidations count="1">
    <dataValidation type="whole" allowBlank="1" showInputMessage="1" showErrorMessage="1" error="0 to 5 please" sqref="D3:D4 D6:D9 D11:D19 F6:F9 F11:F19 H6:H9 H11:H19 F3:F4 H3:H4">
      <formula1>0</formula1>
      <formula2>5</formula2>
    </dataValidation>
  </dataValidations>
  <printOptions horizontalCentered="1" verticalCentered="1"/>
  <pageMargins left="0.25" right="0.25" top="0.75" bottom="0.75" header="0.3" footer="0.3"/>
  <pageSetup scale="79" orientation="landscape" cellComments="asDisplayed"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9"/>
  <sheetViews>
    <sheetView workbookViewId="0">
      <selection activeCell="G17" sqref="G17"/>
    </sheetView>
  </sheetViews>
  <sheetFormatPr defaultRowHeight="15" x14ac:dyDescent="0.25"/>
  <cols>
    <col min="7" max="7" width="11.5703125" customWidth="1"/>
    <col min="8" max="8" width="10.140625" bestFit="1" customWidth="1"/>
    <col min="10" max="11" width="10.140625" bestFit="1" customWidth="1"/>
  </cols>
  <sheetData>
    <row r="3" spans="2:11" x14ac:dyDescent="0.25">
      <c r="G3" s="183" t="s">
        <v>163</v>
      </c>
      <c r="H3" s="183"/>
      <c r="J3" s="183" t="s">
        <v>164</v>
      </c>
      <c r="K3" s="183"/>
    </row>
    <row r="4" spans="2:11" ht="18.75" x14ac:dyDescent="0.3">
      <c r="B4" s="130" t="s">
        <v>21</v>
      </c>
      <c r="G4" s="128">
        <v>15</v>
      </c>
      <c r="H4" s="129">
        <v>30</v>
      </c>
      <c r="J4" s="127">
        <v>15</v>
      </c>
      <c r="K4" s="127">
        <v>30</v>
      </c>
    </row>
    <row r="5" spans="2:11" x14ac:dyDescent="0.25">
      <c r="B5" s="100" t="s">
        <v>127</v>
      </c>
      <c r="C5" s="15"/>
      <c r="D5" s="16"/>
      <c r="E5" s="16"/>
      <c r="F5" s="16"/>
      <c r="G5" s="131">
        <f>+'whk-Barrington'!F76</f>
        <v>469</v>
      </c>
      <c r="H5" s="131">
        <f>+'whk-Barrington'!K76</f>
        <v>345.33333333333331</v>
      </c>
      <c r="I5" s="15"/>
      <c r="J5" s="131">
        <f>+'whk-Barrington'!N76</f>
        <v>479.5</v>
      </c>
      <c r="K5" s="131">
        <f>+'whk-Barrington'!S76</f>
        <v>355.83333333333331</v>
      </c>
    </row>
    <row r="6" spans="2:11" x14ac:dyDescent="0.25">
      <c r="B6" s="100" t="s">
        <v>126</v>
      </c>
      <c r="C6" s="15"/>
      <c r="D6" s="16"/>
      <c r="E6" s="16"/>
      <c r="F6" s="16"/>
      <c r="G6" s="131">
        <f>+'whk-Barrington'!F77</f>
        <v>54.115384615384613</v>
      </c>
      <c r="H6" s="131">
        <f>+'whk-Barrington'!K77</f>
        <v>44.085106382978722</v>
      </c>
      <c r="I6" s="15"/>
      <c r="J6" s="131">
        <f>+'whk-Barrington'!N77</f>
        <v>55.32692307692308</v>
      </c>
      <c r="K6" s="131">
        <f>+'whk-Barrington'!S77</f>
        <v>45.425531914893618</v>
      </c>
    </row>
    <row r="7" spans="2:11" x14ac:dyDescent="0.25">
      <c r="B7" s="117" t="s">
        <v>125</v>
      </c>
    </row>
    <row r="9" spans="2:11" x14ac:dyDescent="0.25">
      <c r="G9" s="183" t="s">
        <v>163</v>
      </c>
      <c r="H9" s="183"/>
      <c r="J9" s="183" t="s">
        <v>164</v>
      </c>
      <c r="K9" s="183"/>
    </row>
    <row r="10" spans="2:11" ht="18.75" x14ac:dyDescent="0.3">
      <c r="B10" s="130" t="s">
        <v>20</v>
      </c>
      <c r="G10" s="128">
        <v>15</v>
      </c>
      <c r="H10" s="129">
        <v>30</v>
      </c>
      <c r="J10" s="127">
        <v>15</v>
      </c>
      <c r="K10" s="127">
        <v>30</v>
      </c>
    </row>
    <row r="11" spans="2:11" x14ac:dyDescent="0.25">
      <c r="B11" s="100" t="s">
        <v>127</v>
      </c>
      <c r="C11" s="15"/>
      <c r="D11" s="16"/>
      <c r="E11" s="16"/>
      <c r="F11" s="16"/>
      <c r="G11" s="131">
        <f>+'whk-Bristol'!F76</f>
        <v>954.43333333333328</v>
      </c>
      <c r="H11" s="131">
        <f>+'whk-Bristol'!K76</f>
        <v>758.23333333333335</v>
      </c>
      <c r="I11" s="15"/>
      <c r="J11" s="131">
        <f>+'whk-Bristol'!N76</f>
        <v>835.43333333333328</v>
      </c>
      <c r="K11" s="131">
        <f>+'whk-Bristol'!S76</f>
        <v>639.23333333333335</v>
      </c>
    </row>
    <row r="12" spans="2:11" x14ac:dyDescent="0.25">
      <c r="B12" s="100" t="s">
        <v>126</v>
      </c>
      <c r="C12" s="15"/>
      <c r="D12" s="16"/>
      <c r="E12" s="16"/>
      <c r="F12" s="16"/>
      <c r="G12" s="131">
        <f>+'whk-Bristol'!F77</f>
        <v>110.12692307692308</v>
      </c>
      <c r="H12" s="131">
        <f>+'whk-Bristol'!K77</f>
        <v>96.795744680851058</v>
      </c>
      <c r="I12" s="15"/>
      <c r="J12" s="131">
        <f>+'whk-Bristol'!N77</f>
        <v>96.396153846153851</v>
      </c>
      <c r="K12" s="131">
        <f>+'whk-Bristol'!S77</f>
        <v>81.604255319148933</v>
      </c>
    </row>
    <row r="13" spans="2:11" x14ac:dyDescent="0.25">
      <c r="B13" s="117" t="s">
        <v>125</v>
      </c>
      <c r="C13" s="15"/>
      <c r="D13" s="16"/>
      <c r="E13" s="16"/>
      <c r="F13" s="16"/>
      <c r="G13" s="15"/>
      <c r="H13" s="15"/>
      <c r="I13" s="15"/>
      <c r="J13" s="15"/>
      <c r="K13" s="15"/>
    </row>
    <row r="15" spans="2:11" x14ac:dyDescent="0.25">
      <c r="G15" s="183" t="s">
        <v>163</v>
      </c>
      <c r="H15" s="183"/>
      <c r="J15" s="183" t="s">
        <v>164</v>
      </c>
      <c r="K15" s="183"/>
    </row>
    <row r="16" spans="2:11" ht="18.75" x14ac:dyDescent="0.3">
      <c r="B16" s="130" t="s">
        <v>22</v>
      </c>
      <c r="G16" s="128">
        <v>15</v>
      </c>
      <c r="H16" s="129">
        <v>30</v>
      </c>
      <c r="J16" s="127">
        <v>15</v>
      </c>
      <c r="K16" s="127">
        <v>30</v>
      </c>
    </row>
    <row r="17" spans="2:11" x14ac:dyDescent="0.25">
      <c r="B17" s="100" t="s">
        <v>127</v>
      </c>
      <c r="C17" s="15"/>
      <c r="D17" s="16"/>
      <c r="E17" s="16"/>
      <c r="F17" s="16"/>
      <c r="G17" s="131">
        <f>+'whk-Npt Adjusted'!F76</f>
        <v>1175.3333333333333</v>
      </c>
      <c r="H17" s="131">
        <f>+'whk-Npt Adjusted'!K76</f>
        <v>949.66666666666663</v>
      </c>
      <c r="I17" s="15"/>
      <c r="J17" s="131">
        <f>+'whk-Npt Adjusted'!N76</f>
        <v>887</v>
      </c>
      <c r="K17" s="131">
        <f>+'whk-Npt Adjusted'!S76</f>
        <v>690.5</v>
      </c>
    </row>
    <row r="18" spans="2:11" x14ac:dyDescent="0.25">
      <c r="B18" s="100" t="s">
        <v>126</v>
      </c>
      <c r="C18" s="15"/>
      <c r="D18" s="16"/>
      <c r="E18" s="16"/>
      <c r="F18" s="16"/>
      <c r="G18" s="131">
        <f>+'whk-Npt Adjusted'!F77</f>
        <v>135.61538461538461</v>
      </c>
      <c r="H18" s="131">
        <f>+'whk-Npt Adjusted'!K77</f>
        <v>121.23404255319149</v>
      </c>
      <c r="I18" s="15"/>
      <c r="J18" s="131">
        <f>+'whk-Npt Adjusted'!N77</f>
        <v>102.34615384615384</v>
      </c>
      <c r="K18" s="131">
        <f>+'whk-Npt Adjusted'!S77</f>
        <v>88.148936170212764</v>
      </c>
    </row>
    <row r="19" spans="2:11" x14ac:dyDescent="0.25">
      <c r="B19" s="117" t="s">
        <v>125</v>
      </c>
      <c r="C19" s="15"/>
      <c r="D19" s="16"/>
      <c r="E19" s="16"/>
      <c r="F19" s="16"/>
      <c r="G19" s="15"/>
      <c r="H19" s="15"/>
      <c r="I19" s="15"/>
      <c r="J19" s="15"/>
      <c r="K19" s="15"/>
    </row>
  </sheetData>
  <mergeCells count="6">
    <mergeCell ref="G15:H15"/>
    <mergeCell ref="J15:K15"/>
    <mergeCell ref="G9:H9"/>
    <mergeCell ref="J9:K9"/>
    <mergeCell ref="G3:H3"/>
    <mergeCell ref="J3:K3"/>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8"/>
  <sheetViews>
    <sheetView workbookViewId="0">
      <pane xSplit="1" ySplit="8" topLeftCell="D21" activePane="bottomRight" state="frozen"/>
      <selection activeCell="A3" sqref="A3"/>
      <selection pane="topRight" activeCell="A3" sqref="A3"/>
      <selection pane="bottomLeft" activeCell="A3" sqref="A3"/>
      <selection pane="bottomRight" activeCell="F6" sqref="F6"/>
    </sheetView>
  </sheetViews>
  <sheetFormatPr defaultColWidth="8.85546875" defaultRowHeight="12.75" x14ac:dyDescent="0.2"/>
  <cols>
    <col min="1" max="1" width="30.140625" style="15" customWidth="1"/>
    <col min="2" max="2" width="3.42578125" style="15" hidden="1" customWidth="1"/>
    <col min="3" max="3" width="16.28515625" style="16" hidden="1" customWidth="1"/>
    <col min="4" max="4" width="14" style="16" bestFit="1" customWidth="1"/>
    <col min="5" max="5" width="5.7109375" style="16" customWidth="1"/>
    <col min="6" max="6" width="14" style="15" bestFit="1" customWidth="1"/>
    <col min="7" max="7" width="2.42578125" style="15" customWidth="1"/>
    <col min="8" max="8" width="3" style="16" customWidth="1"/>
    <col min="9" max="9" width="14" style="16" bestFit="1" customWidth="1"/>
    <col min="10" max="10" width="5.7109375" style="16" customWidth="1"/>
    <col min="11" max="11" width="14" style="15" bestFit="1" customWidth="1"/>
    <col min="12" max="12" width="11" style="15" bestFit="1" customWidth="1"/>
    <col min="13" max="13" width="6.42578125" style="15" bestFit="1" customWidth="1"/>
    <col min="14" max="14" width="11.5703125" style="15" bestFit="1" customWidth="1"/>
    <col min="15" max="16" width="2.140625" style="15" customWidth="1"/>
    <col min="17" max="17" width="11" style="15" bestFit="1" customWidth="1"/>
    <col min="18" max="18" width="6.42578125" style="15" bestFit="1" customWidth="1"/>
    <col min="19" max="19" width="11.5703125" style="15" bestFit="1" customWidth="1"/>
    <col min="20" max="16384" width="8.85546875" style="15"/>
  </cols>
  <sheetData>
    <row r="1" spans="1:20" ht="22.5" x14ac:dyDescent="0.3">
      <c r="A1" s="187" t="s">
        <v>101</v>
      </c>
      <c r="B1" s="188"/>
      <c r="C1" s="188"/>
      <c r="D1" s="188"/>
      <c r="E1" s="188"/>
      <c r="F1" s="188"/>
      <c r="G1" s="188"/>
      <c r="H1" s="188"/>
      <c r="I1" s="188"/>
      <c r="J1" s="188"/>
      <c r="K1" s="188"/>
    </row>
    <row r="2" spans="1:20" x14ac:dyDescent="0.2">
      <c r="A2" s="185" t="s">
        <v>100</v>
      </c>
      <c r="B2" s="186"/>
      <c r="C2" s="186"/>
      <c r="D2" s="186"/>
      <c r="E2" s="186"/>
      <c r="F2" s="186"/>
      <c r="G2" s="25"/>
      <c r="H2" s="25"/>
      <c r="I2" s="25"/>
      <c r="J2" s="25"/>
      <c r="K2" s="25"/>
    </row>
    <row r="3" spans="1:20" x14ac:dyDescent="0.2">
      <c r="A3" s="66"/>
      <c r="B3" s="65"/>
      <c r="C3" s="65"/>
      <c r="D3" s="65"/>
      <c r="E3" s="65"/>
      <c r="F3" s="65"/>
      <c r="G3" s="25"/>
      <c r="H3" s="25"/>
      <c r="I3" s="25"/>
      <c r="J3" s="25"/>
      <c r="K3" s="25"/>
    </row>
    <row r="4" spans="1:20" x14ac:dyDescent="0.2">
      <c r="A4" s="19"/>
      <c r="B4" s="25" t="s">
        <v>99</v>
      </c>
      <c r="C4" s="17"/>
      <c r="D4" s="25"/>
      <c r="E4" s="25"/>
      <c r="F4" s="25"/>
      <c r="H4" s="17"/>
      <c r="I4" s="15"/>
      <c r="J4" s="15"/>
    </row>
    <row r="5" spans="1:20" x14ac:dyDescent="0.2">
      <c r="A5" s="19"/>
      <c r="B5" s="64" t="s">
        <v>98</v>
      </c>
      <c r="C5" s="17"/>
      <c r="D5" s="184" t="s">
        <v>97</v>
      </c>
      <c r="E5" s="184"/>
      <c r="F5" s="184"/>
      <c r="H5" s="17"/>
      <c r="I5" s="184" t="s">
        <v>97</v>
      </c>
      <c r="J5" s="184"/>
      <c r="K5" s="184"/>
      <c r="L5" s="184" t="s">
        <v>144</v>
      </c>
      <c r="M5" s="184"/>
      <c r="N5" s="184"/>
      <c r="P5" s="17"/>
      <c r="Q5" s="184" t="s">
        <v>144</v>
      </c>
      <c r="R5" s="184"/>
      <c r="S5" s="184"/>
    </row>
    <row r="6" spans="1:20" x14ac:dyDescent="0.2">
      <c r="A6" s="62" t="s">
        <v>96</v>
      </c>
      <c r="B6" s="61"/>
      <c r="C6" s="63"/>
      <c r="D6" s="58"/>
      <c r="E6" s="57"/>
      <c r="F6" s="56">
        <v>15</v>
      </c>
      <c r="G6" s="60"/>
      <c r="H6" s="59"/>
      <c r="I6" s="58"/>
      <c r="J6" s="57"/>
      <c r="K6" s="56">
        <v>30</v>
      </c>
      <c r="L6" s="121"/>
      <c r="M6" s="122"/>
      <c r="N6" s="123">
        <v>15</v>
      </c>
      <c r="O6" s="124"/>
      <c r="P6" s="125"/>
      <c r="Q6" s="121"/>
      <c r="R6" s="122"/>
      <c r="S6" s="123">
        <v>30</v>
      </c>
      <c r="T6" s="15" t="s">
        <v>153</v>
      </c>
    </row>
    <row r="7" spans="1:20" x14ac:dyDescent="0.2">
      <c r="A7" s="62" t="s">
        <v>95</v>
      </c>
      <c r="B7" s="61"/>
      <c r="C7" s="56"/>
      <c r="D7" s="58" t="s">
        <v>94</v>
      </c>
      <c r="E7" s="57" t="s">
        <v>93</v>
      </c>
      <c r="F7" s="56">
        <f>+F6*7</f>
        <v>105</v>
      </c>
      <c r="G7" s="60"/>
      <c r="H7" s="59"/>
      <c r="I7" s="58" t="s">
        <v>94</v>
      </c>
      <c r="J7" s="57" t="s">
        <v>93</v>
      </c>
      <c r="K7" s="56">
        <f>+K6*7</f>
        <v>210</v>
      </c>
      <c r="L7" s="121" t="s">
        <v>94</v>
      </c>
      <c r="M7" s="122" t="s">
        <v>93</v>
      </c>
      <c r="N7" s="123">
        <f>+N6*7</f>
        <v>105</v>
      </c>
      <c r="O7" s="124"/>
      <c r="P7" s="125"/>
      <c r="Q7" s="121" t="s">
        <v>94</v>
      </c>
      <c r="R7" s="122" t="s">
        <v>93</v>
      </c>
      <c r="S7" s="123">
        <f>+S6*7</f>
        <v>210</v>
      </c>
      <c r="T7" s="15" t="s">
        <v>152</v>
      </c>
    </row>
    <row r="8" spans="1:20" x14ac:dyDescent="0.2">
      <c r="A8" s="62" t="s">
        <v>92</v>
      </c>
      <c r="B8" s="61"/>
      <c r="C8" s="56"/>
      <c r="D8" s="58"/>
      <c r="E8" s="57" t="s">
        <v>91</v>
      </c>
      <c r="F8" s="56">
        <v>25</v>
      </c>
      <c r="G8" s="60"/>
      <c r="H8" s="59"/>
      <c r="I8" s="58"/>
      <c r="J8" s="57" t="s">
        <v>91</v>
      </c>
      <c r="K8" s="56">
        <v>25</v>
      </c>
      <c r="L8" s="121"/>
      <c r="M8" s="122" t="s">
        <v>91</v>
      </c>
      <c r="N8" s="123">
        <v>25</v>
      </c>
      <c r="O8" s="124"/>
      <c r="P8" s="125"/>
      <c r="Q8" s="121"/>
      <c r="R8" s="122" t="s">
        <v>91</v>
      </c>
      <c r="S8" s="123">
        <v>25</v>
      </c>
    </row>
    <row r="9" spans="1:20" hidden="1" x14ac:dyDescent="0.2">
      <c r="A9" s="19"/>
      <c r="B9" s="18"/>
      <c r="C9" s="53"/>
      <c r="D9" s="55"/>
      <c r="E9" s="25"/>
      <c r="F9" s="53"/>
      <c r="H9" s="17"/>
      <c r="I9" s="55"/>
      <c r="J9" s="25"/>
      <c r="K9" s="53"/>
      <c r="L9" s="55"/>
      <c r="M9" s="25"/>
      <c r="N9" s="53"/>
      <c r="P9" s="17"/>
      <c r="Q9" s="55"/>
      <c r="R9" s="25"/>
      <c r="S9" s="53"/>
    </row>
    <row r="10" spans="1:20" x14ac:dyDescent="0.2">
      <c r="A10" s="27" t="s">
        <v>90</v>
      </c>
      <c r="B10" s="18"/>
      <c r="C10" s="17"/>
      <c r="D10" s="26"/>
      <c r="E10" s="25"/>
      <c r="F10" s="17"/>
      <c r="H10" s="17"/>
      <c r="I10" s="26"/>
      <c r="J10" s="25"/>
      <c r="K10" s="17"/>
      <c r="L10" s="26"/>
      <c r="M10" s="25"/>
      <c r="N10" s="17"/>
      <c r="P10" s="17"/>
      <c r="Q10" s="26"/>
      <c r="R10" s="25"/>
      <c r="S10" s="17"/>
    </row>
    <row r="11" spans="1:20" x14ac:dyDescent="0.2">
      <c r="A11" s="39" t="s">
        <v>89</v>
      </c>
      <c r="B11" s="18"/>
      <c r="C11" s="17"/>
      <c r="D11" s="26"/>
      <c r="E11" s="25"/>
      <c r="F11" s="34">
        <v>300</v>
      </c>
      <c r="H11" s="17"/>
      <c r="I11" s="26"/>
      <c r="J11" s="25"/>
      <c r="K11" s="34">
        <v>300</v>
      </c>
      <c r="L11" s="26"/>
      <c r="M11" s="25"/>
      <c r="N11" s="34">
        <f t="shared" ref="N11:N18" si="0">+F11+$T11</f>
        <v>300</v>
      </c>
      <c r="P11" s="17"/>
      <c r="Q11" s="26"/>
      <c r="R11" s="25"/>
      <c r="S11" s="34">
        <f t="shared" ref="S11:S18" si="1">+K11+$T11</f>
        <v>300</v>
      </c>
      <c r="T11" s="17"/>
    </row>
    <row r="12" spans="1:20" x14ac:dyDescent="0.2">
      <c r="A12" s="39" t="s">
        <v>88</v>
      </c>
      <c r="B12" s="18"/>
      <c r="C12" s="17"/>
      <c r="D12" s="26"/>
      <c r="E12" s="25"/>
      <c r="F12" s="34">
        <v>2064</v>
      </c>
      <c r="H12" s="17"/>
      <c r="I12" s="26"/>
      <c r="J12" s="25"/>
      <c r="K12" s="34">
        <v>2597</v>
      </c>
      <c r="L12" s="26"/>
      <c r="M12" s="25"/>
      <c r="N12" s="34">
        <f t="shared" si="0"/>
        <v>2064</v>
      </c>
      <c r="P12" s="17"/>
      <c r="Q12" s="26"/>
      <c r="R12" s="25"/>
      <c r="S12" s="34">
        <f t="shared" si="1"/>
        <v>2597</v>
      </c>
      <c r="T12" s="17"/>
    </row>
    <row r="13" spans="1:20" x14ac:dyDescent="0.2">
      <c r="A13" s="39" t="s">
        <v>87</v>
      </c>
      <c r="B13" s="18"/>
      <c r="C13" s="17"/>
      <c r="D13" s="26"/>
      <c r="E13" s="53"/>
      <c r="F13" s="34">
        <f>75*8</f>
        <v>600</v>
      </c>
      <c r="H13" s="17"/>
      <c r="I13" s="26"/>
      <c r="J13" s="53"/>
      <c r="K13" s="34">
        <v>600</v>
      </c>
      <c r="L13" s="26"/>
      <c r="M13" s="53"/>
      <c r="N13" s="34">
        <f t="shared" si="0"/>
        <v>600</v>
      </c>
      <c r="P13" s="17"/>
      <c r="Q13" s="26"/>
      <c r="R13" s="53"/>
      <c r="S13" s="34">
        <f t="shared" si="1"/>
        <v>600</v>
      </c>
      <c r="T13" s="17"/>
    </row>
    <row r="14" spans="1:20" ht="15" x14ac:dyDescent="0.25">
      <c r="A14" s="39" t="s">
        <v>86</v>
      </c>
      <c r="B14" s="18"/>
      <c r="C14" s="17"/>
      <c r="D14" s="26"/>
      <c r="E14" s="53"/>
      <c r="F14" s="54">
        <f>8*20</f>
        <v>160</v>
      </c>
      <c r="H14" s="17"/>
      <c r="I14" s="26"/>
      <c r="J14" s="53"/>
      <c r="K14" s="34">
        <v>160</v>
      </c>
      <c r="L14" s="26"/>
      <c r="M14" s="53"/>
      <c r="N14" s="34">
        <f t="shared" si="0"/>
        <v>160</v>
      </c>
      <c r="P14" s="17"/>
      <c r="Q14" s="26"/>
      <c r="R14" s="53"/>
      <c r="S14" s="34">
        <f t="shared" si="1"/>
        <v>160</v>
      </c>
      <c r="T14" s="17"/>
    </row>
    <row r="15" spans="1:20" x14ac:dyDescent="0.2">
      <c r="A15" s="39" t="s">
        <v>85</v>
      </c>
      <c r="B15" s="18"/>
      <c r="C15" s="17"/>
      <c r="D15" s="26"/>
      <c r="E15" s="25"/>
      <c r="F15" s="34">
        <v>600</v>
      </c>
      <c r="H15" s="17"/>
      <c r="I15" s="26"/>
      <c r="J15" s="25"/>
      <c r="K15" s="34">
        <v>600</v>
      </c>
      <c r="L15" s="26"/>
      <c r="M15" s="25"/>
      <c r="N15" s="34">
        <f t="shared" si="0"/>
        <v>600</v>
      </c>
      <c r="P15" s="17"/>
      <c r="Q15" s="26"/>
      <c r="R15" s="25"/>
      <c r="S15" s="34">
        <f t="shared" si="1"/>
        <v>600</v>
      </c>
      <c r="T15" s="17"/>
    </row>
    <row r="16" spans="1:20" x14ac:dyDescent="0.2">
      <c r="A16" s="39" t="s">
        <v>84</v>
      </c>
      <c r="B16" s="18"/>
      <c r="C16" s="17"/>
      <c r="D16" s="26"/>
      <c r="E16" s="25"/>
      <c r="F16" s="34">
        <v>450</v>
      </c>
      <c r="H16" s="17"/>
      <c r="I16" s="26"/>
      <c r="J16" s="25"/>
      <c r="K16" s="34">
        <v>450</v>
      </c>
      <c r="L16" s="26"/>
      <c r="M16" s="25"/>
      <c r="N16" s="34">
        <f t="shared" si="0"/>
        <v>450</v>
      </c>
      <c r="P16" s="17"/>
      <c r="Q16" s="26"/>
      <c r="R16" s="25"/>
      <c r="S16" s="34">
        <f t="shared" si="1"/>
        <v>450</v>
      </c>
      <c r="T16" s="17"/>
    </row>
    <row r="17" spans="1:20" x14ac:dyDescent="0.2">
      <c r="A17" s="39" t="s">
        <v>83</v>
      </c>
      <c r="B17" s="18"/>
      <c r="C17" s="17"/>
      <c r="D17" s="26"/>
      <c r="E17" s="25"/>
      <c r="F17" s="34">
        <v>500</v>
      </c>
      <c r="H17" s="17"/>
      <c r="I17" s="26"/>
      <c r="J17" s="25"/>
      <c r="K17" s="34">
        <v>500</v>
      </c>
      <c r="L17" s="26"/>
      <c r="M17" s="25"/>
      <c r="N17" s="34">
        <f t="shared" si="0"/>
        <v>500</v>
      </c>
      <c r="P17" s="17"/>
      <c r="Q17" s="26"/>
      <c r="R17" s="25"/>
      <c r="S17" s="34">
        <f t="shared" si="1"/>
        <v>500</v>
      </c>
      <c r="T17" s="17"/>
    </row>
    <row r="18" spans="1:20" x14ac:dyDescent="0.2">
      <c r="A18" s="39" t="s">
        <v>82</v>
      </c>
      <c r="B18" s="18"/>
      <c r="C18" s="17"/>
      <c r="D18" s="26"/>
      <c r="E18" s="25"/>
      <c r="F18" s="34">
        <f>140*3</f>
        <v>420</v>
      </c>
      <c r="H18" s="17"/>
      <c r="I18" s="26"/>
      <c r="J18" s="25"/>
      <c r="K18" s="34">
        <v>420</v>
      </c>
      <c r="L18" s="26"/>
      <c r="M18" s="25"/>
      <c r="N18" s="34">
        <f t="shared" si="0"/>
        <v>420</v>
      </c>
      <c r="P18" s="17"/>
      <c r="Q18" s="26"/>
      <c r="R18" s="25"/>
      <c r="S18" s="34">
        <f t="shared" si="1"/>
        <v>420</v>
      </c>
      <c r="T18" s="17"/>
    </row>
    <row r="19" spans="1:20" ht="15" hidden="1" x14ac:dyDescent="0.25">
      <c r="A19" s="39" t="s">
        <v>81</v>
      </c>
      <c r="B19" s="18"/>
      <c r="C19" s="17">
        <v>315</v>
      </c>
      <c r="D19" s="26"/>
      <c r="E19" s="25"/>
      <c r="F19" s="41" t="s">
        <v>64</v>
      </c>
      <c r="H19" s="17"/>
      <c r="I19" s="26"/>
      <c r="J19" s="25"/>
      <c r="K19" s="41" t="s">
        <v>64</v>
      </c>
      <c r="L19" s="26"/>
      <c r="M19" s="25"/>
      <c r="N19" s="41" t="s">
        <v>64</v>
      </c>
      <c r="P19" s="17"/>
      <c r="Q19" s="26"/>
      <c r="R19" s="25"/>
      <c r="S19" s="41" t="s">
        <v>64</v>
      </c>
      <c r="T19" s="17"/>
    </row>
    <row r="20" spans="1:20" ht="15" hidden="1" x14ac:dyDescent="0.25">
      <c r="A20" s="39" t="s">
        <v>80</v>
      </c>
      <c r="B20" s="18"/>
      <c r="C20" s="17">
        <v>1500</v>
      </c>
      <c r="D20" s="26"/>
      <c r="E20" s="25"/>
      <c r="F20" s="41" t="s">
        <v>64</v>
      </c>
      <c r="H20" s="17"/>
      <c r="I20" s="26"/>
      <c r="J20" s="25"/>
      <c r="K20" s="41" t="s">
        <v>64</v>
      </c>
      <c r="L20" s="26"/>
      <c r="M20" s="25"/>
      <c r="N20" s="41" t="s">
        <v>64</v>
      </c>
      <c r="P20" s="17"/>
      <c r="Q20" s="26"/>
      <c r="R20" s="25"/>
      <c r="S20" s="41" t="s">
        <v>64</v>
      </c>
      <c r="T20" s="17"/>
    </row>
    <row r="21" spans="1:20" x14ac:dyDescent="0.2">
      <c r="A21" s="33" t="s">
        <v>79</v>
      </c>
      <c r="B21" s="18"/>
      <c r="C21" s="17"/>
      <c r="D21" s="26"/>
      <c r="E21" s="53"/>
      <c r="F21" s="34">
        <v>0</v>
      </c>
      <c r="H21" s="17"/>
      <c r="I21" s="26"/>
      <c r="J21" s="53"/>
      <c r="K21" s="34">
        <v>0</v>
      </c>
      <c r="L21" s="26"/>
      <c r="M21" s="53"/>
      <c r="N21" s="34">
        <f>+F21+$T21</f>
        <v>0</v>
      </c>
      <c r="P21" s="17"/>
      <c r="Q21" s="26"/>
      <c r="R21" s="53"/>
      <c r="S21" s="34">
        <f t="shared" ref="S21:S25" si="2">+K21+$T21</f>
        <v>0</v>
      </c>
      <c r="T21" s="17"/>
    </row>
    <row r="22" spans="1:20" x14ac:dyDescent="0.2">
      <c r="A22" s="33" t="s">
        <v>78</v>
      </c>
      <c r="B22" s="18"/>
      <c r="C22" s="17"/>
      <c r="D22" s="26"/>
      <c r="E22" s="53"/>
      <c r="F22" s="34">
        <v>0</v>
      </c>
      <c r="H22" s="17"/>
      <c r="I22" s="26"/>
      <c r="J22" s="53"/>
      <c r="K22" s="34">
        <v>0</v>
      </c>
      <c r="L22" s="26"/>
      <c r="M22" s="53"/>
      <c r="N22" s="34">
        <f>+F22+$T22</f>
        <v>0</v>
      </c>
      <c r="P22" s="17"/>
      <c r="Q22" s="26"/>
      <c r="R22" s="53"/>
      <c r="S22" s="34">
        <f t="shared" si="2"/>
        <v>0</v>
      </c>
      <c r="T22" s="17"/>
    </row>
    <row r="23" spans="1:20" x14ac:dyDescent="0.2">
      <c r="A23" s="33" t="s">
        <v>77</v>
      </c>
      <c r="B23" s="18"/>
      <c r="C23" s="17"/>
      <c r="D23" s="26"/>
      <c r="E23" s="25"/>
      <c r="F23" s="34">
        <v>0</v>
      </c>
      <c r="H23" s="17"/>
      <c r="I23" s="26"/>
      <c r="J23" s="25"/>
      <c r="K23" s="34">
        <v>0</v>
      </c>
      <c r="L23" s="26"/>
      <c r="M23" s="25"/>
      <c r="N23" s="34">
        <f>+F23+$T23</f>
        <v>0</v>
      </c>
      <c r="P23" s="17"/>
      <c r="Q23" s="26"/>
      <c r="R23" s="25"/>
      <c r="S23" s="34">
        <f t="shared" si="2"/>
        <v>0</v>
      </c>
      <c r="T23" s="17"/>
    </row>
    <row r="24" spans="1:20" x14ac:dyDescent="0.2">
      <c r="A24" s="33" t="s">
        <v>76</v>
      </c>
      <c r="B24" s="18"/>
      <c r="C24" s="17"/>
      <c r="D24" s="26"/>
      <c r="E24" s="25"/>
      <c r="F24" s="34">
        <v>0</v>
      </c>
      <c r="H24" s="17"/>
      <c r="I24" s="26"/>
      <c r="J24" s="25"/>
      <c r="K24" s="34">
        <v>0</v>
      </c>
      <c r="L24" s="26"/>
      <c r="M24" s="25"/>
      <c r="N24" s="34">
        <f>+F24+$T24</f>
        <v>0</v>
      </c>
      <c r="P24" s="17"/>
      <c r="Q24" s="26"/>
      <c r="R24" s="25"/>
      <c r="S24" s="34">
        <f t="shared" si="2"/>
        <v>0</v>
      </c>
      <c r="T24" s="17"/>
    </row>
    <row r="25" spans="1:20" ht="15" x14ac:dyDescent="0.35">
      <c r="A25" s="39" t="s">
        <v>75</v>
      </c>
      <c r="B25" s="18"/>
      <c r="C25" s="31"/>
      <c r="D25" s="30"/>
      <c r="E25" s="25"/>
      <c r="F25" s="28">
        <v>0</v>
      </c>
      <c r="H25" s="17"/>
      <c r="I25" s="30"/>
      <c r="J25" s="25"/>
      <c r="K25" s="28">
        <v>0</v>
      </c>
      <c r="L25" s="30"/>
      <c r="M25" s="25"/>
      <c r="N25" s="28">
        <f>+F25+$T25</f>
        <v>0</v>
      </c>
      <c r="P25" s="17"/>
      <c r="Q25" s="30"/>
      <c r="R25" s="25"/>
      <c r="S25" s="28">
        <f t="shared" si="2"/>
        <v>0</v>
      </c>
      <c r="T25" s="17"/>
    </row>
    <row r="26" spans="1:20" ht="18" customHeight="1" x14ac:dyDescent="0.2">
      <c r="A26" s="24" t="s">
        <v>74</v>
      </c>
      <c r="B26" s="23"/>
      <c r="C26" s="20">
        <f>SUM(C11:C25)</f>
        <v>1815</v>
      </c>
      <c r="D26" s="22"/>
      <c r="E26" s="21"/>
      <c r="F26" s="20">
        <f>SUM(F11:F25)</f>
        <v>5094</v>
      </c>
      <c r="H26" s="17"/>
      <c r="I26" s="22"/>
      <c r="J26" s="21"/>
      <c r="K26" s="20">
        <f>SUM(K11:K25)</f>
        <v>5627</v>
      </c>
      <c r="L26" s="22"/>
      <c r="M26" s="21"/>
      <c r="N26" s="20">
        <f>SUM(N11:N25)</f>
        <v>5094</v>
      </c>
      <c r="P26" s="17"/>
      <c r="Q26" s="22"/>
      <c r="R26" s="21"/>
      <c r="S26" s="20">
        <f>SUM(S11:S25)</f>
        <v>5627</v>
      </c>
      <c r="T26" s="17"/>
    </row>
    <row r="27" spans="1:20" ht="18.75" customHeight="1" x14ac:dyDescent="0.2">
      <c r="A27" s="27" t="s">
        <v>73</v>
      </c>
      <c r="B27" s="18"/>
      <c r="C27" s="17"/>
      <c r="D27" s="26"/>
      <c r="E27" s="25"/>
      <c r="F27" s="17"/>
      <c r="H27" s="17"/>
      <c r="I27" s="26"/>
      <c r="J27" s="25"/>
      <c r="K27" s="17"/>
      <c r="L27" s="26"/>
      <c r="M27" s="25"/>
      <c r="N27" s="17"/>
      <c r="P27" s="17"/>
      <c r="Q27" s="26"/>
      <c r="R27" s="25"/>
      <c r="S27" s="17"/>
      <c r="T27" s="17"/>
    </row>
    <row r="28" spans="1:20" ht="18.75" hidden="1" customHeight="1" x14ac:dyDescent="0.25">
      <c r="A28" s="39" t="s">
        <v>72</v>
      </c>
      <c r="B28" s="18"/>
      <c r="C28" s="17">
        <v>0</v>
      </c>
      <c r="D28" s="26"/>
      <c r="E28" s="52"/>
      <c r="F28" s="41" t="s">
        <v>64</v>
      </c>
      <c r="H28" s="17"/>
      <c r="I28" s="26"/>
      <c r="J28" s="52"/>
      <c r="K28" s="41" t="s">
        <v>64</v>
      </c>
      <c r="L28" s="26"/>
      <c r="M28" s="52"/>
      <c r="N28" s="41" t="s">
        <v>64</v>
      </c>
      <c r="P28" s="17"/>
      <c r="Q28" s="26"/>
      <c r="R28" s="52"/>
      <c r="S28" s="41" t="s">
        <v>64</v>
      </c>
      <c r="T28" s="17"/>
    </row>
    <row r="29" spans="1:20" ht="15" hidden="1" x14ac:dyDescent="0.25">
      <c r="A29" s="39" t="s">
        <v>71</v>
      </c>
      <c r="B29" s="18"/>
      <c r="C29" s="17">
        <v>0</v>
      </c>
      <c r="D29" s="26"/>
      <c r="E29" s="52"/>
      <c r="F29" s="41" t="s">
        <v>64</v>
      </c>
      <c r="H29" s="17"/>
      <c r="I29" s="26"/>
      <c r="J29" s="52"/>
      <c r="K29" s="41" t="s">
        <v>64</v>
      </c>
      <c r="L29" s="26"/>
      <c r="M29" s="52"/>
      <c r="N29" s="41" t="s">
        <v>64</v>
      </c>
      <c r="P29" s="17"/>
      <c r="Q29" s="26"/>
      <c r="R29" s="52"/>
      <c r="S29" s="41" t="s">
        <v>64</v>
      </c>
      <c r="T29" s="17"/>
    </row>
    <row r="30" spans="1:20" ht="15" hidden="1" x14ac:dyDescent="0.25">
      <c r="A30" s="39" t="s">
        <v>70</v>
      </c>
      <c r="B30" s="18"/>
      <c r="C30" s="17">
        <v>0</v>
      </c>
      <c r="D30" s="26"/>
      <c r="E30" s="52"/>
      <c r="F30" s="41" t="s">
        <v>64</v>
      </c>
      <c r="H30" s="17"/>
      <c r="I30" s="26"/>
      <c r="J30" s="52"/>
      <c r="K30" s="41" t="s">
        <v>64</v>
      </c>
      <c r="L30" s="26"/>
      <c r="M30" s="52"/>
      <c r="N30" s="41" t="s">
        <v>64</v>
      </c>
      <c r="P30" s="17"/>
      <c r="Q30" s="26"/>
      <c r="R30" s="52"/>
      <c r="S30" s="41" t="s">
        <v>64</v>
      </c>
      <c r="T30" s="17"/>
    </row>
    <row r="31" spans="1:20" ht="15" hidden="1" x14ac:dyDescent="0.25">
      <c r="A31" s="39" t="s">
        <v>69</v>
      </c>
      <c r="B31" s="18"/>
      <c r="C31" s="17">
        <v>0</v>
      </c>
      <c r="D31" s="26"/>
      <c r="E31" s="52"/>
      <c r="F31" s="41" t="s">
        <v>64</v>
      </c>
      <c r="H31" s="17"/>
      <c r="I31" s="26"/>
      <c r="J31" s="52"/>
      <c r="K31" s="41" t="s">
        <v>64</v>
      </c>
      <c r="L31" s="26"/>
      <c r="M31" s="52"/>
      <c r="N31" s="41" t="s">
        <v>64</v>
      </c>
      <c r="P31" s="17"/>
      <c r="Q31" s="26"/>
      <c r="R31" s="52"/>
      <c r="S31" s="41" t="s">
        <v>64</v>
      </c>
      <c r="T31" s="17"/>
    </row>
    <row r="32" spans="1:20" ht="15" hidden="1" x14ac:dyDescent="0.25">
      <c r="A32" s="39" t="s">
        <v>68</v>
      </c>
      <c r="B32" s="18"/>
      <c r="C32" s="17">
        <v>0</v>
      </c>
      <c r="D32" s="26"/>
      <c r="E32" s="52"/>
      <c r="F32" s="41" t="s">
        <v>64</v>
      </c>
      <c r="H32" s="17"/>
      <c r="I32" s="26"/>
      <c r="J32" s="52"/>
      <c r="K32" s="41" t="s">
        <v>64</v>
      </c>
      <c r="L32" s="26"/>
      <c r="M32" s="52"/>
      <c r="N32" s="41" t="s">
        <v>64</v>
      </c>
      <c r="P32" s="17"/>
      <c r="Q32" s="26"/>
      <c r="R32" s="52"/>
      <c r="S32" s="41" t="s">
        <v>64</v>
      </c>
      <c r="T32" s="17"/>
    </row>
    <row r="33" spans="1:21" ht="15" hidden="1" x14ac:dyDescent="0.25">
      <c r="A33" s="39" t="s">
        <v>67</v>
      </c>
      <c r="B33" s="18"/>
      <c r="C33" s="17">
        <v>0</v>
      </c>
      <c r="D33" s="26"/>
      <c r="E33" s="52"/>
      <c r="F33" s="41" t="s">
        <v>64</v>
      </c>
      <c r="H33" s="17"/>
      <c r="I33" s="26"/>
      <c r="J33" s="52"/>
      <c r="K33" s="41" t="s">
        <v>64</v>
      </c>
      <c r="L33" s="26"/>
      <c r="M33" s="52"/>
      <c r="N33" s="41" t="s">
        <v>64</v>
      </c>
      <c r="P33" s="17"/>
      <c r="Q33" s="26"/>
      <c r="R33" s="52"/>
      <c r="S33" s="41" t="s">
        <v>64</v>
      </c>
      <c r="T33" s="17"/>
    </row>
    <row r="34" spans="1:21" ht="15" hidden="1" x14ac:dyDescent="0.25">
      <c r="A34" s="39" t="s">
        <v>66</v>
      </c>
      <c r="B34" s="18"/>
      <c r="C34" s="17">
        <v>0</v>
      </c>
      <c r="D34" s="26"/>
      <c r="E34" s="52"/>
      <c r="F34" s="41" t="s">
        <v>64</v>
      </c>
      <c r="H34" s="17"/>
      <c r="I34" s="26"/>
      <c r="J34" s="52"/>
      <c r="K34" s="41" t="s">
        <v>64</v>
      </c>
      <c r="L34" s="26"/>
      <c r="M34" s="52"/>
      <c r="N34" s="41" t="s">
        <v>64</v>
      </c>
      <c r="P34" s="17"/>
      <c r="Q34" s="26"/>
      <c r="R34" s="52"/>
      <c r="S34" s="41" t="s">
        <v>64</v>
      </c>
      <c r="T34" s="17"/>
    </row>
    <row r="35" spans="1:21" ht="15" hidden="1" x14ac:dyDescent="0.25">
      <c r="A35" s="39" t="s">
        <v>65</v>
      </c>
      <c r="B35" s="18"/>
      <c r="C35" s="17">
        <v>0</v>
      </c>
      <c r="D35" s="26"/>
      <c r="E35" s="52"/>
      <c r="F35" s="41" t="s">
        <v>64</v>
      </c>
      <c r="H35" s="17"/>
      <c r="I35" s="26"/>
      <c r="J35" s="52"/>
      <c r="K35" s="41" t="s">
        <v>64</v>
      </c>
      <c r="L35" s="26"/>
      <c r="M35" s="52"/>
      <c r="N35" s="41" t="s">
        <v>64</v>
      </c>
      <c r="P35" s="17"/>
      <c r="Q35" s="26"/>
      <c r="R35" s="52"/>
      <c r="S35" s="41" t="s">
        <v>64</v>
      </c>
      <c r="T35" s="17"/>
    </row>
    <row r="36" spans="1:21" x14ac:dyDescent="0.2">
      <c r="A36" s="39" t="s">
        <v>63</v>
      </c>
      <c r="B36" s="18"/>
      <c r="C36" s="17">
        <v>0</v>
      </c>
      <c r="D36" s="51">
        <v>2.5</v>
      </c>
      <c r="E36" s="47">
        <f>+F7</f>
        <v>105</v>
      </c>
      <c r="F36" s="17">
        <f t="shared" ref="F36:F45" si="3">+E36*D36</f>
        <v>262.5</v>
      </c>
      <c r="H36" s="17"/>
      <c r="I36" s="51">
        <v>2.5</v>
      </c>
      <c r="J36" s="47">
        <f>+K7</f>
        <v>210</v>
      </c>
      <c r="K36" s="17">
        <f t="shared" ref="K36:K45" si="4">+J36*I36</f>
        <v>525</v>
      </c>
      <c r="L36" s="51">
        <f>+D36+$T36</f>
        <v>2.5</v>
      </c>
      <c r="M36" s="47">
        <f>+N7</f>
        <v>105</v>
      </c>
      <c r="N36" s="17">
        <f t="shared" ref="N36:N45" si="5">+M36*L36</f>
        <v>262.5</v>
      </c>
      <c r="P36" s="17"/>
      <c r="Q36" s="51">
        <f>+I36+$T36</f>
        <v>2.5</v>
      </c>
      <c r="R36" s="47">
        <f>+S7</f>
        <v>210</v>
      </c>
      <c r="S36" s="17">
        <f t="shared" ref="S36:S45" si="6">+R36*Q36</f>
        <v>525</v>
      </c>
      <c r="T36" s="17"/>
    </row>
    <row r="37" spans="1:21" x14ac:dyDescent="0.2">
      <c r="A37" s="39" t="s">
        <v>62</v>
      </c>
      <c r="B37" s="18"/>
      <c r="C37" s="17">
        <v>0</v>
      </c>
      <c r="D37" s="51">
        <v>0</v>
      </c>
      <c r="E37" s="47">
        <f>+F6</f>
        <v>15</v>
      </c>
      <c r="F37" s="17">
        <f t="shared" si="3"/>
        <v>0</v>
      </c>
      <c r="H37" s="17"/>
      <c r="I37" s="51">
        <v>0</v>
      </c>
      <c r="J37" s="47">
        <f>+K6</f>
        <v>30</v>
      </c>
      <c r="K37" s="17">
        <f t="shared" si="4"/>
        <v>0</v>
      </c>
      <c r="L37" s="51">
        <f t="shared" ref="L37:L45" si="7">+D37+$T37</f>
        <v>0</v>
      </c>
      <c r="M37" s="47">
        <f>+N6</f>
        <v>15</v>
      </c>
      <c r="N37" s="17">
        <f t="shared" si="5"/>
        <v>0</v>
      </c>
      <c r="P37" s="17"/>
      <c r="Q37" s="51">
        <f t="shared" ref="Q37:Q45" si="8">+I37+$T37</f>
        <v>0</v>
      </c>
      <c r="R37" s="47">
        <f>+S6</f>
        <v>30</v>
      </c>
      <c r="S37" s="17">
        <f t="shared" si="6"/>
        <v>0</v>
      </c>
      <c r="T37" s="17"/>
    </row>
    <row r="38" spans="1:21" x14ac:dyDescent="0.2">
      <c r="A38" s="39" t="s">
        <v>61</v>
      </c>
      <c r="B38" s="18"/>
      <c r="C38" s="17">
        <v>0</v>
      </c>
      <c r="D38" s="51">
        <v>5</v>
      </c>
      <c r="E38" s="47">
        <f>+F6*2</f>
        <v>30</v>
      </c>
      <c r="F38" s="17">
        <f t="shared" si="3"/>
        <v>150</v>
      </c>
      <c r="H38" s="17"/>
      <c r="I38" s="51">
        <v>5</v>
      </c>
      <c r="J38" s="47">
        <f>+K6*2</f>
        <v>60</v>
      </c>
      <c r="K38" s="17">
        <f t="shared" si="4"/>
        <v>300</v>
      </c>
      <c r="L38" s="51">
        <f t="shared" si="7"/>
        <v>5</v>
      </c>
      <c r="M38" s="47">
        <f>+N6*2</f>
        <v>30</v>
      </c>
      <c r="N38" s="17">
        <f t="shared" si="5"/>
        <v>150</v>
      </c>
      <c r="P38" s="17"/>
      <c r="Q38" s="51">
        <f t="shared" si="8"/>
        <v>5</v>
      </c>
      <c r="R38" s="47">
        <f>+S6*2</f>
        <v>60</v>
      </c>
      <c r="S38" s="17">
        <f t="shared" si="6"/>
        <v>300</v>
      </c>
      <c r="T38" s="17"/>
    </row>
    <row r="39" spans="1:21" x14ac:dyDescent="0.2">
      <c r="A39" s="39" t="s">
        <v>60</v>
      </c>
      <c r="B39" s="18"/>
      <c r="C39" s="17">
        <v>0</v>
      </c>
      <c r="D39" s="51">
        <v>18</v>
      </c>
      <c r="E39" s="47">
        <f>+F7+F8</f>
        <v>130</v>
      </c>
      <c r="F39" s="17">
        <f t="shared" si="3"/>
        <v>2340</v>
      </c>
      <c r="H39" s="17"/>
      <c r="I39" s="51">
        <v>18</v>
      </c>
      <c r="J39" s="47">
        <f>+K7+K8</f>
        <v>235</v>
      </c>
      <c r="K39" s="17">
        <f t="shared" si="4"/>
        <v>4230</v>
      </c>
      <c r="L39" s="51">
        <f t="shared" si="7"/>
        <v>18</v>
      </c>
      <c r="M39" s="47">
        <f>+N7+N8</f>
        <v>130</v>
      </c>
      <c r="N39" s="17">
        <f t="shared" si="5"/>
        <v>2340</v>
      </c>
      <c r="P39" s="17"/>
      <c r="Q39" s="51">
        <f t="shared" si="8"/>
        <v>18</v>
      </c>
      <c r="R39" s="47">
        <f>+S7+S8</f>
        <v>235</v>
      </c>
      <c r="S39" s="17">
        <f t="shared" si="6"/>
        <v>4230</v>
      </c>
      <c r="T39" s="17"/>
    </row>
    <row r="40" spans="1:21" ht="12.75" customHeight="1" x14ac:dyDescent="0.2">
      <c r="A40" s="39" t="s">
        <v>59</v>
      </c>
      <c r="B40" s="18"/>
      <c r="C40" s="50">
        <v>0</v>
      </c>
      <c r="D40" s="49">
        <v>35</v>
      </c>
      <c r="E40" s="47">
        <f>+F7+F8</f>
        <v>130</v>
      </c>
      <c r="F40" s="17">
        <f t="shared" si="3"/>
        <v>4550</v>
      </c>
      <c r="H40" s="17"/>
      <c r="I40" s="49">
        <v>35</v>
      </c>
      <c r="J40" s="47">
        <f>+K7+K8</f>
        <v>235</v>
      </c>
      <c r="K40" s="17">
        <f t="shared" si="4"/>
        <v>8225</v>
      </c>
      <c r="L40" s="51">
        <f t="shared" si="7"/>
        <v>35</v>
      </c>
      <c r="M40" s="47">
        <f>+N7+N8</f>
        <v>130</v>
      </c>
      <c r="N40" s="17">
        <f t="shared" si="5"/>
        <v>4550</v>
      </c>
      <c r="P40" s="17"/>
      <c r="Q40" s="51">
        <f t="shared" si="8"/>
        <v>35</v>
      </c>
      <c r="R40" s="47">
        <f>+S7+S8</f>
        <v>235</v>
      </c>
      <c r="S40" s="17">
        <f t="shared" si="6"/>
        <v>8225</v>
      </c>
      <c r="T40" s="17"/>
    </row>
    <row r="41" spans="1:21" x14ac:dyDescent="0.2">
      <c r="A41" s="39" t="s">
        <v>58</v>
      </c>
      <c r="B41" s="18"/>
      <c r="C41" s="17">
        <v>0</v>
      </c>
      <c r="D41" s="51">
        <v>3</v>
      </c>
      <c r="E41" s="47">
        <f>+F6*3</f>
        <v>45</v>
      </c>
      <c r="F41" s="17">
        <f t="shared" si="3"/>
        <v>135</v>
      </c>
      <c r="H41" s="17"/>
      <c r="I41" s="51">
        <v>3</v>
      </c>
      <c r="J41" s="47">
        <f>+K6*3</f>
        <v>90</v>
      </c>
      <c r="K41" s="17">
        <f t="shared" si="4"/>
        <v>270</v>
      </c>
      <c r="L41" s="51">
        <f t="shared" si="7"/>
        <v>3</v>
      </c>
      <c r="M41" s="47">
        <f>+N6*3</f>
        <v>45</v>
      </c>
      <c r="N41" s="17">
        <f t="shared" si="5"/>
        <v>135</v>
      </c>
      <c r="P41" s="17"/>
      <c r="Q41" s="51">
        <f t="shared" si="8"/>
        <v>3</v>
      </c>
      <c r="R41" s="47">
        <f>+S6*3</f>
        <v>90</v>
      </c>
      <c r="S41" s="17">
        <f t="shared" si="6"/>
        <v>270</v>
      </c>
      <c r="T41" s="17"/>
    </row>
    <row r="42" spans="1:21" x14ac:dyDescent="0.2">
      <c r="A42" s="33" t="s">
        <v>158</v>
      </c>
      <c r="B42" s="18"/>
      <c r="C42" s="17">
        <v>0</v>
      </c>
      <c r="D42" s="51">
        <f>8*7</f>
        <v>56</v>
      </c>
      <c r="E42" s="47">
        <f>+F6</f>
        <v>15</v>
      </c>
      <c r="F42" s="17">
        <f t="shared" si="3"/>
        <v>840</v>
      </c>
      <c r="H42" s="17"/>
      <c r="I42" s="51">
        <v>56</v>
      </c>
      <c r="J42" s="47">
        <f>+K6</f>
        <v>30</v>
      </c>
      <c r="K42" s="17">
        <f t="shared" si="4"/>
        <v>1680</v>
      </c>
      <c r="L42" s="51">
        <f t="shared" si="7"/>
        <v>0</v>
      </c>
      <c r="M42" s="47">
        <f>+N6</f>
        <v>15</v>
      </c>
      <c r="N42" s="17">
        <f t="shared" si="5"/>
        <v>0</v>
      </c>
      <c r="P42" s="17"/>
      <c r="Q42" s="51">
        <f t="shared" si="8"/>
        <v>0</v>
      </c>
      <c r="R42" s="47">
        <f>+S6</f>
        <v>30</v>
      </c>
      <c r="S42" s="17">
        <f t="shared" si="6"/>
        <v>0</v>
      </c>
      <c r="T42" s="17">
        <v>-56</v>
      </c>
      <c r="U42" s="15" t="s">
        <v>160</v>
      </c>
    </row>
    <row r="43" spans="1:21" x14ac:dyDescent="0.2">
      <c r="A43" s="33" t="s">
        <v>159</v>
      </c>
      <c r="B43" s="18"/>
      <c r="C43" s="17">
        <v>0</v>
      </c>
      <c r="D43" s="51">
        <f>9*7</f>
        <v>63</v>
      </c>
      <c r="E43" s="47">
        <f>+F6</f>
        <v>15</v>
      </c>
      <c r="F43" s="17">
        <f t="shared" si="3"/>
        <v>945</v>
      </c>
      <c r="H43" s="17"/>
      <c r="I43" s="51">
        <v>63</v>
      </c>
      <c r="J43" s="47">
        <f>+K6</f>
        <v>30</v>
      </c>
      <c r="K43" s="17">
        <f t="shared" si="4"/>
        <v>1890</v>
      </c>
      <c r="L43" s="51">
        <f t="shared" si="7"/>
        <v>0</v>
      </c>
      <c r="M43" s="47">
        <f>+N6</f>
        <v>15</v>
      </c>
      <c r="N43" s="17">
        <f t="shared" si="5"/>
        <v>0</v>
      </c>
      <c r="P43" s="17"/>
      <c r="Q43" s="51">
        <f t="shared" si="8"/>
        <v>0</v>
      </c>
      <c r="R43" s="47">
        <f>+S6</f>
        <v>30</v>
      </c>
      <c r="S43" s="17">
        <f t="shared" si="6"/>
        <v>0</v>
      </c>
      <c r="T43" s="17">
        <v>-63</v>
      </c>
      <c r="U43" s="15" t="s">
        <v>160</v>
      </c>
    </row>
    <row r="44" spans="1:21" ht="12.75" customHeight="1" x14ac:dyDescent="0.2">
      <c r="A44" s="33" t="s">
        <v>57</v>
      </c>
      <c r="B44" s="18"/>
      <c r="C44" s="50">
        <v>0</v>
      </c>
      <c r="D44" s="49">
        <v>0</v>
      </c>
      <c r="E44" s="47">
        <f>+F6</f>
        <v>15</v>
      </c>
      <c r="F44" s="17">
        <f t="shared" si="3"/>
        <v>0</v>
      </c>
      <c r="H44" s="17"/>
      <c r="I44" s="49">
        <v>0</v>
      </c>
      <c r="J44" s="47">
        <f>+K6</f>
        <v>30</v>
      </c>
      <c r="K44" s="17">
        <f t="shared" si="4"/>
        <v>0</v>
      </c>
      <c r="L44" s="49">
        <f t="shared" si="7"/>
        <v>0</v>
      </c>
      <c r="M44" s="47">
        <f>+N6</f>
        <v>15</v>
      </c>
      <c r="N44" s="17">
        <f t="shared" si="5"/>
        <v>0</v>
      </c>
      <c r="P44" s="17"/>
      <c r="Q44" s="49">
        <f t="shared" si="8"/>
        <v>0</v>
      </c>
      <c r="R44" s="47">
        <f>+S6</f>
        <v>30</v>
      </c>
      <c r="S44" s="17">
        <f t="shared" si="6"/>
        <v>0</v>
      </c>
      <c r="T44" s="17"/>
    </row>
    <row r="45" spans="1:21" ht="12.75" customHeight="1" x14ac:dyDescent="0.35">
      <c r="A45" s="33" t="s">
        <v>56</v>
      </c>
      <c r="B45" s="18"/>
      <c r="C45" s="31">
        <v>0</v>
      </c>
      <c r="D45" s="48">
        <v>0</v>
      </c>
      <c r="E45" s="47">
        <f>+F6</f>
        <v>15</v>
      </c>
      <c r="F45" s="31">
        <f t="shared" si="3"/>
        <v>0</v>
      </c>
      <c r="H45" s="17"/>
      <c r="I45" s="48">
        <v>0</v>
      </c>
      <c r="J45" s="47">
        <f>+K6</f>
        <v>30</v>
      </c>
      <c r="K45" s="31">
        <f t="shared" si="4"/>
        <v>0</v>
      </c>
      <c r="L45" s="48">
        <f t="shared" si="7"/>
        <v>0</v>
      </c>
      <c r="M45" s="47">
        <f>+N6</f>
        <v>15</v>
      </c>
      <c r="N45" s="31">
        <f t="shared" si="5"/>
        <v>0</v>
      </c>
      <c r="P45" s="17"/>
      <c r="Q45" s="48">
        <f t="shared" si="8"/>
        <v>0</v>
      </c>
      <c r="R45" s="47">
        <f>+S6</f>
        <v>30</v>
      </c>
      <c r="S45" s="31">
        <f t="shared" si="6"/>
        <v>0</v>
      </c>
      <c r="T45" s="17"/>
    </row>
    <row r="46" spans="1:21" ht="15" customHeight="1" x14ac:dyDescent="0.2">
      <c r="A46" s="27" t="s">
        <v>55</v>
      </c>
      <c r="B46" s="18"/>
      <c r="C46" s="17">
        <f>SUM(C28:C45)</f>
        <v>0</v>
      </c>
      <c r="D46" s="26"/>
      <c r="E46" s="25"/>
      <c r="F46" s="17">
        <f>SUM(F28:F45)</f>
        <v>9222.5</v>
      </c>
      <c r="H46" s="17"/>
      <c r="I46" s="26"/>
      <c r="J46" s="25"/>
      <c r="K46" s="17">
        <f>SUM(K28:K45)</f>
        <v>17120</v>
      </c>
      <c r="L46" s="26"/>
      <c r="M46" s="25"/>
      <c r="N46" s="17">
        <f>SUM(N28:N45)</f>
        <v>7437.5</v>
      </c>
      <c r="P46" s="17"/>
      <c r="Q46" s="26"/>
      <c r="R46" s="25"/>
      <c r="S46" s="17">
        <f>SUM(S28:S45)</f>
        <v>13550</v>
      </c>
      <c r="T46" s="17"/>
    </row>
    <row r="47" spans="1:21" ht="15" customHeight="1" thickBot="1" x14ac:dyDescent="0.25">
      <c r="A47" s="46" t="s">
        <v>54</v>
      </c>
      <c r="B47" s="45"/>
      <c r="C47" s="42">
        <f>+C46+C26</f>
        <v>1815</v>
      </c>
      <c r="D47" s="44"/>
      <c r="E47" s="43"/>
      <c r="F47" s="42">
        <f>+F46+F26</f>
        <v>14316.5</v>
      </c>
      <c r="H47" s="17"/>
      <c r="I47" s="44"/>
      <c r="J47" s="43"/>
      <c r="K47" s="42">
        <f>+K46+K26</f>
        <v>22747</v>
      </c>
      <c r="L47" s="44"/>
      <c r="M47" s="43"/>
      <c r="N47" s="42">
        <f>+N46+N26</f>
        <v>12531.5</v>
      </c>
      <c r="P47" s="17"/>
      <c r="Q47" s="44"/>
      <c r="R47" s="43"/>
      <c r="S47" s="42">
        <f>+S46+S26</f>
        <v>19177</v>
      </c>
      <c r="T47" s="17"/>
    </row>
    <row r="48" spans="1:21" ht="13.5" hidden="1" thickTop="1" x14ac:dyDescent="0.2">
      <c r="A48" s="27" t="s">
        <v>53</v>
      </c>
      <c r="B48" s="18"/>
      <c r="C48" s="17"/>
      <c r="D48" s="26"/>
      <c r="E48" s="25"/>
      <c r="F48" s="17"/>
      <c r="H48" s="17"/>
      <c r="I48" s="26"/>
      <c r="J48" s="25"/>
      <c r="K48" s="17"/>
      <c r="L48" s="26"/>
      <c r="M48" s="25"/>
      <c r="N48" s="17"/>
      <c r="P48" s="17"/>
      <c r="Q48" s="26"/>
      <c r="R48" s="25"/>
      <c r="S48" s="17"/>
      <c r="T48" s="17"/>
    </row>
    <row r="49" spans="1:20" ht="16.5" hidden="1" customHeight="1" x14ac:dyDescent="0.25">
      <c r="A49" s="33" t="s">
        <v>52</v>
      </c>
      <c r="B49" s="18"/>
      <c r="C49" s="17">
        <v>0</v>
      </c>
      <c r="D49" s="26"/>
      <c r="E49" s="25"/>
      <c r="F49" s="41"/>
      <c r="H49" s="17"/>
      <c r="I49" s="26"/>
      <c r="J49" s="25"/>
      <c r="K49" s="41"/>
      <c r="L49" s="26"/>
      <c r="M49" s="25"/>
      <c r="N49" s="41"/>
      <c r="P49" s="17"/>
      <c r="Q49" s="26"/>
      <c r="R49" s="25"/>
      <c r="S49" s="41"/>
      <c r="T49" s="17"/>
    </row>
    <row r="50" spans="1:20" ht="15.75" hidden="1" thickTop="1" x14ac:dyDescent="0.25">
      <c r="A50" s="33" t="s">
        <v>51</v>
      </c>
      <c r="B50" s="18"/>
      <c r="C50" s="17">
        <v>0</v>
      </c>
      <c r="D50" s="26"/>
      <c r="E50" s="25"/>
      <c r="F50" s="41"/>
      <c r="H50" s="17"/>
      <c r="I50" s="26"/>
      <c r="J50" s="25"/>
      <c r="K50" s="41"/>
      <c r="L50" s="26"/>
      <c r="M50" s="25"/>
      <c r="N50" s="41"/>
      <c r="P50" s="17"/>
      <c r="Q50" s="26"/>
      <c r="R50" s="25"/>
      <c r="S50" s="41"/>
      <c r="T50" s="17"/>
    </row>
    <row r="51" spans="1:20" ht="15.75" hidden="1" thickTop="1" x14ac:dyDescent="0.25">
      <c r="A51" s="33" t="s">
        <v>50</v>
      </c>
      <c r="B51" s="18"/>
      <c r="C51" s="17">
        <v>0</v>
      </c>
      <c r="D51" s="26"/>
      <c r="E51" s="25"/>
      <c r="F51" s="41"/>
      <c r="H51" s="17"/>
      <c r="I51" s="26"/>
      <c r="J51" s="25"/>
      <c r="K51" s="41"/>
      <c r="L51" s="26"/>
      <c r="M51" s="25"/>
      <c r="N51" s="41"/>
      <c r="P51" s="17"/>
      <c r="Q51" s="26"/>
      <c r="R51" s="25"/>
      <c r="S51" s="41"/>
      <c r="T51" s="17"/>
    </row>
    <row r="52" spans="1:20" ht="15.75" hidden="1" thickTop="1" x14ac:dyDescent="0.35">
      <c r="A52" s="33" t="s">
        <v>49</v>
      </c>
      <c r="B52" s="18"/>
      <c r="C52" s="31">
        <v>1500</v>
      </c>
      <c r="D52" s="30"/>
      <c r="E52" s="25"/>
      <c r="F52" s="40"/>
      <c r="H52" s="17"/>
      <c r="I52" s="30"/>
      <c r="J52" s="25"/>
      <c r="K52" s="40"/>
      <c r="L52" s="30"/>
      <c r="M52" s="25"/>
      <c r="N52" s="126"/>
      <c r="P52" s="17"/>
      <c r="Q52" s="30"/>
      <c r="R52" s="25"/>
      <c r="S52" s="126"/>
      <c r="T52" s="17"/>
    </row>
    <row r="53" spans="1:20" ht="18.75" hidden="1" customHeight="1" x14ac:dyDescent="0.2">
      <c r="A53" s="27" t="s">
        <v>48</v>
      </c>
      <c r="B53" s="18"/>
      <c r="C53" s="17">
        <f>SUM(C49:C52)</f>
        <v>1500</v>
      </c>
      <c r="D53" s="26"/>
      <c r="E53" s="25"/>
      <c r="F53" s="17"/>
      <c r="H53" s="17"/>
      <c r="I53" s="26"/>
      <c r="J53" s="25"/>
      <c r="K53" s="17"/>
      <c r="L53" s="26"/>
      <c r="M53" s="25"/>
      <c r="N53" s="17"/>
      <c r="P53" s="17"/>
      <c r="Q53" s="26"/>
      <c r="R53" s="25"/>
      <c r="S53" s="17"/>
      <c r="T53" s="17"/>
    </row>
    <row r="54" spans="1:20" ht="21.75" hidden="1" customHeight="1" x14ac:dyDescent="0.2">
      <c r="A54" s="27" t="s">
        <v>47</v>
      </c>
      <c r="B54" s="18" t="s">
        <v>46</v>
      </c>
      <c r="C54" s="17"/>
      <c r="D54" s="26"/>
      <c r="E54" s="25"/>
      <c r="F54" s="17"/>
      <c r="H54" s="17"/>
      <c r="I54" s="26"/>
      <c r="J54" s="25"/>
      <c r="K54" s="17"/>
      <c r="L54" s="26"/>
      <c r="M54" s="25"/>
      <c r="N54" s="17"/>
      <c r="P54" s="17"/>
      <c r="Q54" s="26"/>
      <c r="R54" s="25"/>
      <c r="S54" s="17"/>
      <c r="T54" s="17"/>
    </row>
    <row r="55" spans="1:20" ht="13.5" hidden="1" thickTop="1" x14ac:dyDescent="0.2">
      <c r="A55" s="39" t="s">
        <v>45</v>
      </c>
      <c r="B55" s="18">
        <f>+C$6*2</f>
        <v>0</v>
      </c>
      <c r="C55" s="17">
        <v>0</v>
      </c>
      <c r="D55" s="26"/>
      <c r="E55" s="25"/>
      <c r="F55" s="17"/>
      <c r="H55" s="17"/>
      <c r="I55" s="26"/>
      <c r="J55" s="25"/>
      <c r="K55" s="17"/>
      <c r="L55" s="26"/>
      <c r="M55" s="25"/>
      <c r="N55" s="17"/>
      <c r="P55" s="17"/>
      <c r="Q55" s="26"/>
      <c r="R55" s="25"/>
      <c r="S55" s="17"/>
      <c r="T55" s="17"/>
    </row>
    <row r="56" spans="1:20" ht="13.5" hidden="1" thickTop="1" x14ac:dyDescent="0.2">
      <c r="A56" s="39" t="s">
        <v>44</v>
      </c>
      <c r="B56" s="18">
        <f>+C$6*2</f>
        <v>0</v>
      </c>
      <c r="C56" s="17">
        <v>0</v>
      </c>
      <c r="D56" s="26"/>
      <c r="E56" s="25"/>
      <c r="F56" s="17"/>
      <c r="H56" s="17"/>
      <c r="I56" s="26"/>
      <c r="J56" s="25"/>
      <c r="K56" s="17"/>
      <c r="L56" s="26"/>
      <c r="M56" s="25"/>
      <c r="N56" s="17"/>
      <c r="P56" s="17"/>
      <c r="Q56" s="26"/>
      <c r="R56" s="25"/>
      <c r="S56" s="17"/>
      <c r="T56" s="17"/>
    </row>
    <row r="57" spans="1:20" ht="13.5" hidden="1" thickTop="1" x14ac:dyDescent="0.2">
      <c r="A57" s="39" t="s">
        <v>43</v>
      </c>
      <c r="B57" s="18">
        <f>+C$6</f>
        <v>0</v>
      </c>
      <c r="C57" s="17">
        <v>0</v>
      </c>
      <c r="D57" s="26"/>
      <c r="E57" s="25"/>
      <c r="F57" s="17"/>
      <c r="H57" s="17"/>
      <c r="I57" s="26"/>
      <c r="J57" s="25"/>
      <c r="K57" s="17"/>
      <c r="L57" s="26"/>
      <c r="M57" s="25"/>
      <c r="N57" s="17"/>
      <c r="P57" s="17"/>
      <c r="Q57" s="26"/>
      <c r="R57" s="25"/>
      <c r="S57" s="17"/>
      <c r="T57" s="17"/>
    </row>
    <row r="58" spans="1:20" ht="13.5" hidden="1" thickTop="1" x14ac:dyDescent="0.2">
      <c r="A58" s="39" t="s">
        <v>42</v>
      </c>
      <c r="B58" s="18">
        <f>+C$6*3</f>
        <v>0</v>
      </c>
      <c r="C58" s="17">
        <v>0</v>
      </c>
      <c r="D58" s="26"/>
      <c r="E58" s="25"/>
      <c r="F58" s="17"/>
      <c r="H58" s="17"/>
      <c r="I58" s="26"/>
      <c r="J58" s="25"/>
      <c r="K58" s="17"/>
      <c r="L58" s="26"/>
      <c r="M58" s="25"/>
      <c r="N58" s="17"/>
      <c r="P58" s="17"/>
      <c r="Q58" s="26"/>
      <c r="R58" s="25"/>
      <c r="S58" s="17"/>
      <c r="T58" s="17"/>
    </row>
    <row r="59" spans="1:20" ht="13.5" hidden="1" thickTop="1" x14ac:dyDescent="0.2">
      <c r="A59" s="39" t="s">
        <v>41</v>
      </c>
      <c r="B59" s="18">
        <f>+C$6*2</f>
        <v>0</v>
      </c>
      <c r="C59" s="17">
        <v>0</v>
      </c>
      <c r="D59" s="26"/>
      <c r="E59" s="25"/>
      <c r="F59" s="17"/>
      <c r="H59" s="17"/>
      <c r="I59" s="26"/>
      <c r="J59" s="25"/>
      <c r="K59" s="17"/>
      <c r="L59" s="26"/>
      <c r="M59" s="25"/>
      <c r="N59" s="17"/>
      <c r="P59" s="17"/>
      <c r="Q59" s="26"/>
      <c r="R59" s="25"/>
      <c r="S59" s="17"/>
      <c r="T59" s="17"/>
    </row>
    <row r="60" spans="1:20" ht="13.5" hidden="1" thickTop="1" x14ac:dyDescent="0.2">
      <c r="A60" s="39" t="s">
        <v>40</v>
      </c>
      <c r="B60" s="18">
        <f>+C$6*2</f>
        <v>0</v>
      </c>
      <c r="C60" s="17">
        <v>0</v>
      </c>
      <c r="D60" s="26"/>
      <c r="E60" s="25"/>
      <c r="F60" s="17"/>
      <c r="H60" s="17"/>
      <c r="I60" s="26"/>
      <c r="J60" s="25"/>
      <c r="K60" s="17"/>
      <c r="L60" s="26"/>
      <c r="M60" s="25"/>
      <c r="N60" s="17"/>
      <c r="P60" s="17"/>
      <c r="Q60" s="26"/>
      <c r="R60" s="25"/>
      <c r="S60" s="17"/>
      <c r="T60" s="17"/>
    </row>
    <row r="61" spans="1:20" ht="15.75" hidden="1" thickTop="1" x14ac:dyDescent="0.35">
      <c r="A61" s="39" t="s">
        <v>39</v>
      </c>
      <c r="B61" s="18"/>
      <c r="C61" s="31">
        <v>0</v>
      </c>
      <c r="D61" s="30"/>
      <c r="E61" s="25"/>
      <c r="F61" s="31"/>
      <c r="H61" s="17"/>
      <c r="I61" s="30"/>
      <c r="J61" s="25"/>
      <c r="K61" s="31"/>
      <c r="L61" s="30"/>
      <c r="M61" s="25"/>
      <c r="N61" s="31"/>
      <c r="P61" s="17"/>
      <c r="Q61" s="30"/>
      <c r="R61" s="25"/>
      <c r="S61" s="31"/>
      <c r="T61" s="17"/>
    </row>
    <row r="62" spans="1:20" ht="19.5" hidden="1" customHeight="1" x14ac:dyDescent="0.25">
      <c r="A62" s="27" t="s">
        <v>38</v>
      </c>
      <c r="B62" s="18"/>
      <c r="C62" s="38">
        <f>SUM(C55:C61)</f>
        <v>0</v>
      </c>
      <c r="D62" s="35"/>
      <c r="E62" s="25"/>
      <c r="F62" s="38"/>
      <c r="H62" s="17"/>
      <c r="I62" s="35"/>
      <c r="J62" s="25"/>
      <c r="K62" s="38"/>
      <c r="L62" s="35"/>
      <c r="M62" s="25"/>
      <c r="N62" s="38"/>
      <c r="P62" s="17"/>
      <c r="Q62" s="35"/>
      <c r="R62" s="25"/>
      <c r="S62" s="38"/>
      <c r="T62" s="17"/>
    </row>
    <row r="63" spans="1:20" ht="19.5" hidden="1" customHeight="1" x14ac:dyDescent="0.25">
      <c r="A63" s="24" t="s">
        <v>37</v>
      </c>
      <c r="B63" s="23"/>
      <c r="C63" s="36">
        <f>+C62+C53</f>
        <v>1500</v>
      </c>
      <c r="D63" s="37"/>
      <c r="E63" s="21"/>
      <c r="F63" s="36"/>
      <c r="H63" s="17"/>
      <c r="I63" s="37"/>
      <c r="J63" s="21"/>
      <c r="K63" s="36"/>
      <c r="L63" s="37"/>
      <c r="M63" s="21"/>
      <c r="N63" s="36"/>
      <c r="P63" s="17"/>
      <c r="Q63" s="37"/>
      <c r="R63" s="21"/>
      <c r="S63" s="36"/>
      <c r="T63" s="17"/>
    </row>
    <row r="64" spans="1:20" ht="18" hidden="1" customHeight="1" x14ac:dyDescent="0.2">
      <c r="A64" s="24" t="s">
        <v>36</v>
      </c>
      <c r="B64" s="23"/>
      <c r="C64" s="20">
        <f>+C47-C63</f>
        <v>315</v>
      </c>
      <c r="D64" s="22"/>
      <c r="E64" s="21"/>
      <c r="F64" s="20"/>
      <c r="H64" s="17"/>
      <c r="I64" s="22"/>
      <c r="J64" s="21"/>
      <c r="K64" s="20"/>
      <c r="L64" s="22"/>
      <c r="M64" s="21"/>
      <c r="N64" s="20"/>
      <c r="P64" s="17"/>
      <c r="Q64" s="22"/>
      <c r="R64" s="21"/>
      <c r="S64" s="20"/>
      <c r="T64" s="17"/>
    </row>
    <row r="65" spans="1:20" ht="21" customHeight="1" thickTop="1" x14ac:dyDescent="0.2">
      <c r="A65" s="27" t="s">
        <v>35</v>
      </c>
      <c r="B65" s="18"/>
      <c r="C65" s="17"/>
      <c r="D65" s="26"/>
      <c r="E65" s="25"/>
      <c r="F65" s="17"/>
      <c r="H65" s="17"/>
      <c r="I65" s="26"/>
      <c r="J65" s="25"/>
      <c r="K65" s="17"/>
      <c r="L65" s="26"/>
      <c r="M65" s="25"/>
      <c r="N65" s="17"/>
      <c r="P65" s="17"/>
      <c r="Q65" s="26"/>
      <c r="R65" s="25"/>
      <c r="S65" s="17"/>
      <c r="T65" s="17"/>
    </row>
    <row r="66" spans="1:20" ht="15" x14ac:dyDescent="0.25">
      <c r="A66" s="33" t="s">
        <v>34</v>
      </c>
      <c r="B66" s="18"/>
      <c r="C66" s="17">
        <v>0</v>
      </c>
      <c r="D66" s="35" t="s">
        <v>33</v>
      </c>
      <c r="E66" s="25"/>
      <c r="F66" s="34">
        <v>0</v>
      </c>
      <c r="H66" s="17"/>
      <c r="I66" s="26"/>
      <c r="J66" s="25"/>
      <c r="K66" s="34">
        <v>0</v>
      </c>
      <c r="L66" s="26"/>
      <c r="M66" s="25"/>
      <c r="N66" s="34">
        <v>0</v>
      </c>
      <c r="P66" s="17"/>
      <c r="Q66" s="26"/>
      <c r="R66" s="25"/>
      <c r="S66" s="34">
        <v>0</v>
      </c>
      <c r="T66" s="17"/>
    </row>
    <row r="67" spans="1:20" x14ac:dyDescent="0.2">
      <c r="A67" s="33" t="s">
        <v>32</v>
      </c>
      <c r="B67" s="18"/>
      <c r="C67" s="17">
        <v>0</v>
      </c>
      <c r="D67" s="26"/>
      <c r="E67" s="25"/>
      <c r="F67" s="34">
        <v>0</v>
      </c>
      <c r="H67" s="17"/>
      <c r="I67" s="26"/>
      <c r="J67" s="25"/>
      <c r="K67" s="34">
        <v>0</v>
      </c>
      <c r="L67" s="26"/>
      <c r="M67" s="25"/>
      <c r="N67" s="34">
        <v>0</v>
      </c>
      <c r="P67" s="17"/>
      <c r="Q67" s="26"/>
      <c r="R67" s="25"/>
      <c r="S67" s="34">
        <v>0</v>
      </c>
      <c r="T67" s="17"/>
    </row>
    <row r="68" spans="1:20" x14ac:dyDescent="0.2">
      <c r="A68" s="33" t="s">
        <v>31</v>
      </c>
      <c r="B68" s="18"/>
      <c r="C68" s="17">
        <v>0</v>
      </c>
      <c r="D68" s="26"/>
      <c r="E68" s="25"/>
      <c r="F68" s="34">
        <v>0</v>
      </c>
      <c r="H68" s="17"/>
      <c r="I68" s="26"/>
      <c r="J68" s="25"/>
      <c r="K68" s="34">
        <v>0</v>
      </c>
      <c r="L68" s="26"/>
      <c r="M68" s="25"/>
      <c r="N68" s="34">
        <v>0</v>
      </c>
      <c r="P68" s="17"/>
      <c r="Q68" s="26"/>
      <c r="R68" s="25"/>
      <c r="S68" s="34">
        <v>0</v>
      </c>
      <c r="T68" s="17"/>
    </row>
    <row r="69" spans="1:20" x14ac:dyDescent="0.2">
      <c r="A69" s="33" t="s">
        <v>30</v>
      </c>
      <c r="B69" s="18"/>
      <c r="C69" s="17">
        <v>0</v>
      </c>
      <c r="D69" s="26"/>
      <c r="E69" s="25"/>
      <c r="F69" s="34">
        <v>0</v>
      </c>
      <c r="H69" s="17"/>
      <c r="I69" s="26"/>
      <c r="J69" s="25"/>
      <c r="K69" s="34">
        <v>0</v>
      </c>
      <c r="L69" s="26"/>
      <c r="M69" s="25"/>
      <c r="N69" s="34">
        <v>0</v>
      </c>
      <c r="P69" s="17"/>
      <c r="Q69" s="26"/>
      <c r="R69" s="25"/>
      <c r="S69" s="34">
        <v>0</v>
      </c>
      <c r="T69" s="17"/>
    </row>
    <row r="70" spans="1:20" x14ac:dyDescent="0.2">
      <c r="A70" s="33" t="s">
        <v>29</v>
      </c>
      <c r="B70" s="18"/>
      <c r="C70" s="17">
        <v>0</v>
      </c>
      <c r="D70" s="26"/>
      <c r="E70" s="25"/>
      <c r="F70" s="34">
        <v>0</v>
      </c>
      <c r="H70" s="17"/>
      <c r="I70" s="26"/>
      <c r="J70" s="25"/>
      <c r="K70" s="34">
        <v>0</v>
      </c>
      <c r="L70" s="26"/>
      <c r="M70" s="25"/>
      <c r="N70" s="34">
        <v>0</v>
      </c>
      <c r="P70" s="17"/>
      <c r="Q70" s="26"/>
      <c r="R70" s="25"/>
      <c r="S70" s="34">
        <v>0</v>
      </c>
      <c r="T70" s="17"/>
    </row>
    <row r="71" spans="1:20" ht="15" x14ac:dyDescent="0.35">
      <c r="A71" s="33" t="s">
        <v>28</v>
      </c>
      <c r="B71" s="32"/>
      <c r="C71" s="31">
        <v>0</v>
      </c>
      <c r="D71" s="30"/>
      <c r="E71" s="29"/>
      <c r="F71" s="28">
        <v>0</v>
      </c>
      <c r="H71" s="17"/>
      <c r="I71" s="30"/>
      <c r="J71" s="29"/>
      <c r="K71" s="28">
        <v>0</v>
      </c>
      <c r="L71" s="30"/>
      <c r="M71" s="29"/>
      <c r="N71" s="28">
        <v>0</v>
      </c>
      <c r="P71" s="17"/>
      <c r="Q71" s="30"/>
      <c r="R71" s="29"/>
      <c r="S71" s="28">
        <v>0</v>
      </c>
      <c r="T71" s="17"/>
    </row>
    <row r="72" spans="1:20" ht="17.25" customHeight="1" x14ac:dyDescent="0.2">
      <c r="A72" s="27" t="s">
        <v>27</v>
      </c>
      <c r="B72" s="18"/>
      <c r="C72" s="17">
        <f>SUM(C66:C71)</f>
        <v>0</v>
      </c>
      <c r="D72" s="26"/>
      <c r="E72" s="25"/>
      <c r="F72" s="17">
        <f>SUM(F66:F71)</f>
        <v>0</v>
      </c>
      <c r="H72" s="17"/>
      <c r="I72" s="26"/>
      <c r="J72" s="25"/>
      <c r="K72" s="17">
        <f>SUM(K66:K71)</f>
        <v>0</v>
      </c>
      <c r="L72" s="26"/>
      <c r="M72" s="25"/>
      <c r="N72" s="17">
        <f>SUM(N66:N71)</f>
        <v>0</v>
      </c>
      <c r="P72" s="17"/>
      <c r="Q72" s="26"/>
      <c r="R72" s="25"/>
      <c r="S72" s="17">
        <f>SUM(S66:S71)</f>
        <v>0</v>
      </c>
      <c r="T72" s="17"/>
    </row>
    <row r="73" spans="1:20" ht="21.75" hidden="1" customHeight="1" x14ac:dyDescent="0.2">
      <c r="A73" s="24" t="s">
        <v>26</v>
      </c>
      <c r="B73" s="23"/>
      <c r="C73" s="20">
        <f>+C64+C72</f>
        <v>315</v>
      </c>
      <c r="D73" s="22"/>
      <c r="E73" s="21"/>
      <c r="F73" s="20">
        <f>+F64+F72</f>
        <v>0</v>
      </c>
      <c r="H73" s="17"/>
      <c r="I73" s="22"/>
      <c r="J73" s="21"/>
      <c r="K73" s="20">
        <f>+K64+K72</f>
        <v>0</v>
      </c>
    </row>
    <row r="74" spans="1:20" x14ac:dyDescent="0.2">
      <c r="A74" s="19"/>
      <c r="B74" s="18"/>
      <c r="C74" s="17"/>
      <c r="D74" s="15"/>
      <c r="E74" s="15"/>
      <c r="H74" s="17"/>
      <c r="I74" s="15"/>
      <c r="J74" s="15"/>
    </row>
    <row r="75" spans="1:20" x14ac:dyDescent="0.2">
      <c r="A75" s="15" t="s">
        <v>25</v>
      </c>
      <c r="D75" s="15"/>
      <c r="E75" s="15"/>
      <c r="F75" s="15">
        <f>500*15</f>
        <v>7500</v>
      </c>
      <c r="H75" s="17"/>
      <c r="I75" s="15"/>
      <c r="J75" s="15"/>
      <c r="K75" s="15">
        <f>500*30</f>
        <v>15000</v>
      </c>
    </row>
    <row r="76" spans="1:20" x14ac:dyDescent="0.2">
      <c r="A76" s="100" t="s">
        <v>127</v>
      </c>
      <c r="F76" s="118">
        <f>+F47/F6</f>
        <v>954.43333333333328</v>
      </c>
      <c r="H76" s="15"/>
      <c r="I76" s="15"/>
      <c r="J76" s="15"/>
      <c r="K76" s="118">
        <f>+K47/K6</f>
        <v>758.23333333333335</v>
      </c>
      <c r="N76" s="118">
        <f>+N47/N6</f>
        <v>835.43333333333328</v>
      </c>
      <c r="S76" s="118">
        <f>+S47/S6</f>
        <v>639.23333333333335</v>
      </c>
    </row>
    <row r="77" spans="1:20" x14ac:dyDescent="0.2">
      <c r="A77" s="100" t="s">
        <v>126</v>
      </c>
      <c r="F77" s="118">
        <f>+F47/(F7+F8)</f>
        <v>110.12692307692308</v>
      </c>
      <c r="H77" s="15"/>
      <c r="I77" s="15"/>
      <c r="J77" s="15"/>
      <c r="K77" s="118">
        <f>+K47/(K7+K8)</f>
        <v>96.795744680851058</v>
      </c>
      <c r="N77" s="118">
        <f>+N47/(N7+N8)</f>
        <v>96.396153846153851</v>
      </c>
      <c r="S77" s="118">
        <f>+S47/(S7+S8)</f>
        <v>81.604255319148933</v>
      </c>
    </row>
    <row r="78" spans="1:20" x14ac:dyDescent="0.2">
      <c r="A78" s="117" t="s">
        <v>125</v>
      </c>
    </row>
  </sheetData>
  <mergeCells count="6">
    <mergeCell ref="Q5:S5"/>
    <mergeCell ref="A2:F2"/>
    <mergeCell ref="D5:F5"/>
    <mergeCell ref="I5:K5"/>
    <mergeCell ref="A1:K1"/>
    <mergeCell ref="L5:N5"/>
  </mergeCells>
  <printOptions horizontalCentered="1" verticalCentered="1"/>
  <pageMargins left="0.25" right="0.25" top="0.71" bottom="0.25" header="0.5" footer="0.5"/>
  <headerFooter alignWithMargins="0"/>
  <rowBreaks count="1" manualBreakCount="1">
    <brk id="74"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14</vt:i4>
      </vt:variant>
    </vt:vector>
  </HeadingPairs>
  <TitlesOfParts>
    <vt:vector size="30" baseType="lpstr">
      <vt:lpstr>All</vt:lpstr>
      <vt:lpstr>Kneller</vt:lpstr>
      <vt:lpstr>Stoddard</vt:lpstr>
      <vt:lpstr>Rotsky</vt:lpstr>
      <vt:lpstr>Saltonstall</vt:lpstr>
      <vt:lpstr>Farmer</vt:lpstr>
      <vt:lpstr>Coughlin</vt:lpstr>
      <vt:lpstr>whk-Cost Summary</vt:lpstr>
      <vt:lpstr>whk-Bristol</vt:lpstr>
      <vt:lpstr>Bristol Tent Costs</vt:lpstr>
      <vt:lpstr>whk-Barrington</vt:lpstr>
      <vt:lpstr>whk-Newport</vt:lpstr>
      <vt:lpstr>whk-Npt Adjusted</vt:lpstr>
      <vt:lpstr>cs-barrington-Budget</vt:lpstr>
      <vt:lpstr>cs-bristol-Budget</vt:lpstr>
      <vt:lpstr>cs-newport-Budget</vt:lpstr>
      <vt:lpstr>All!Print_Area</vt:lpstr>
      <vt:lpstr>Coughlin!Print_Area</vt:lpstr>
      <vt:lpstr>'cs-barrington-Budget'!Print_Area</vt:lpstr>
      <vt:lpstr>'cs-bristol-Budget'!Print_Area</vt:lpstr>
      <vt:lpstr>'cs-newport-Budget'!Print_Area</vt:lpstr>
      <vt:lpstr>Farmer!Print_Area</vt:lpstr>
      <vt:lpstr>Kneller!Print_Area</vt:lpstr>
      <vt:lpstr>Rotsky!Print_Area</vt:lpstr>
      <vt:lpstr>Saltonstall!Print_Area</vt:lpstr>
      <vt:lpstr>Stoddard!Print_Area</vt:lpstr>
      <vt:lpstr>'whk-Barrington'!Print_Area</vt:lpstr>
      <vt:lpstr>'whk-Bristol'!Print_Area</vt:lpstr>
      <vt:lpstr>'whk-Newport'!Print_Area</vt:lpstr>
      <vt:lpstr>'whk-Npt Adjusted'!Print_Area</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Kneller</dc:creator>
  <cp:lastModifiedBy>Bill Kneller</cp:lastModifiedBy>
  <cp:lastPrinted>2012-01-14T05:08:18Z</cp:lastPrinted>
  <dcterms:created xsi:type="dcterms:W3CDTF">2011-10-14T01:43:29Z</dcterms:created>
  <dcterms:modified xsi:type="dcterms:W3CDTF">2012-01-17T12:23:16Z</dcterms:modified>
</cp:coreProperties>
</file>